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150" yWindow="135" windowWidth="13785" windowHeight="6630" tabRatio="901" activeTab="1"/>
  </bookViews>
  <sheets>
    <sheet name="2014" sheetId="7" r:id="rId1"/>
    <sheet name="2030" sheetId="17" r:id="rId2"/>
    <sheet name="2050" sheetId="18" r:id="rId3"/>
    <sheet name="ALL Data" sheetId="24" r:id="rId4"/>
    <sheet name="O3-Chart" sheetId="12" r:id="rId5"/>
  </sheets>
  <externalReferences>
    <externalReference r:id="rId6"/>
  </externalReferences>
  <calcPr calcId="145621"/>
</workbook>
</file>

<file path=xl/calcChain.xml><?xml version="1.0" encoding="utf-8"?>
<calcChain xmlns="http://schemas.openxmlformats.org/spreadsheetml/2006/main">
  <c r="K17" i="18" l="1"/>
  <c r="K16" i="18"/>
  <c r="K15" i="18"/>
  <c r="K14" i="18"/>
  <c r="K13" i="18"/>
  <c r="I17" i="18"/>
  <c r="I16" i="18"/>
  <c r="I15" i="18"/>
  <c r="I14" i="18"/>
  <c r="I13" i="18"/>
  <c r="K10" i="18"/>
  <c r="K9" i="18"/>
  <c r="K8" i="18"/>
  <c r="K7" i="18"/>
  <c r="K6" i="18"/>
  <c r="I10" i="18"/>
  <c r="I9" i="18"/>
  <c r="I8" i="18"/>
  <c r="I7" i="18"/>
  <c r="I6" i="18"/>
  <c r="K17" i="17"/>
  <c r="K16" i="17"/>
  <c r="K15" i="17"/>
  <c r="K14" i="17"/>
  <c r="K13" i="17"/>
  <c r="I17" i="17"/>
  <c r="I16" i="17"/>
  <c r="I15" i="17"/>
  <c r="I14" i="17"/>
  <c r="I13" i="17"/>
  <c r="K10" i="17"/>
  <c r="K9" i="17"/>
  <c r="K8" i="17"/>
  <c r="K7" i="17"/>
  <c r="K6" i="17"/>
  <c r="I10" i="17"/>
  <c r="I9" i="17"/>
  <c r="I8" i="17"/>
  <c r="I7" i="17"/>
  <c r="I6" i="17"/>
  <c r="I17" i="7"/>
  <c r="I16" i="7"/>
  <c r="I15" i="7"/>
  <c r="I14" i="7"/>
  <c r="I13" i="7"/>
  <c r="K17" i="7"/>
  <c r="K16" i="7"/>
  <c r="K15" i="7"/>
  <c r="K14" i="7"/>
  <c r="K13" i="7"/>
  <c r="K10" i="7"/>
  <c r="K9" i="7"/>
  <c r="K8" i="7"/>
  <c r="K7" i="7"/>
  <c r="K6" i="7"/>
  <c r="I10" i="7"/>
  <c r="I9" i="7"/>
  <c r="I8" i="7"/>
  <c r="I7" i="7"/>
  <c r="I6" i="7"/>
  <c r="K26" i="18" l="1"/>
  <c r="I26" i="18"/>
  <c r="K25" i="18"/>
  <c r="I25" i="18"/>
  <c r="K23" i="18"/>
  <c r="I23" i="18"/>
  <c r="K22" i="18"/>
  <c r="I22" i="18"/>
  <c r="K26" i="7"/>
  <c r="I26" i="7"/>
  <c r="K25" i="7"/>
  <c r="I20" i="7"/>
  <c r="K23" i="7"/>
  <c r="I23" i="7"/>
  <c r="I22" i="7"/>
  <c r="K19" i="7"/>
  <c r="K22" i="7"/>
  <c r="I25" i="7"/>
  <c r="K23" i="17"/>
  <c r="K19" i="17"/>
  <c r="I23" i="17"/>
  <c r="I20" i="17"/>
  <c r="I22" i="17"/>
  <c r="K26" i="17"/>
  <c r="K25" i="17"/>
  <c r="I25" i="17"/>
  <c r="I19" i="18" l="1"/>
  <c r="K19" i="18"/>
  <c r="I20" i="18"/>
  <c r="K20" i="18"/>
  <c r="K20" i="7"/>
  <c r="I19" i="7"/>
  <c r="K20" i="17"/>
  <c r="K22" i="17"/>
  <c r="I26" i="17"/>
  <c r="I19" i="17"/>
  <c r="F14" i="24"/>
  <c r="G9" i="24"/>
  <c r="G8" i="24"/>
  <c r="F9" i="24"/>
  <c r="F8" i="24"/>
  <c r="E9" i="24"/>
  <c r="E8" i="24"/>
  <c r="F20" i="24" l="1"/>
  <c r="G20" i="24" s="1"/>
  <c r="F19" i="24"/>
  <c r="G19" i="24" s="1"/>
  <c r="F15" i="24"/>
  <c r="G15" i="24" s="1"/>
  <c r="G14" i="24"/>
  <c r="E26" i="18" l="1"/>
  <c r="C26" i="18"/>
  <c r="E25" i="18"/>
  <c r="C25" i="18"/>
  <c r="E23" i="18"/>
  <c r="C23" i="18"/>
  <c r="E22" i="18"/>
  <c r="C22" i="18"/>
  <c r="E20" i="18"/>
  <c r="C20" i="18"/>
  <c r="E19" i="18"/>
  <c r="C19" i="18"/>
  <c r="E26" i="17"/>
  <c r="C26" i="17"/>
  <c r="E25" i="17"/>
  <c r="C25" i="17"/>
  <c r="E23" i="17"/>
  <c r="C23" i="17"/>
  <c r="E22" i="17"/>
  <c r="C22" i="17"/>
  <c r="E20" i="17"/>
  <c r="C20" i="17"/>
  <c r="E19" i="17"/>
  <c r="C19" i="17"/>
  <c r="E26" i="7"/>
  <c r="C26" i="7"/>
  <c r="E25" i="7"/>
  <c r="C25" i="7"/>
  <c r="E23" i="7"/>
  <c r="C23" i="7"/>
  <c r="E22" i="7"/>
  <c r="C22" i="7"/>
  <c r="E20" i="7"/>
  <c r="C20" i="7"/>
  <c r="E19" i="7"/>
  <c r="C19" i="7"/>
  <c r="J9" i="24" l="1"/>
  <c r="K9" i="24" s="1"/>
  <c r="J8" i="24"/>
  <c r="K8" i="24" s="1"/>
  <c r="C30" i="18"/>
  <c r="D30" i="18" s="1"/>
  <c r="J25" i="24" s="1"/>
  <c r="K25" i="24" s="1"/>
  <c r="C29" i="18"/>
  <c r="D29" i="18" s="1"/>
  <c r="J24" i="24" s="1"/>
  <c r="K24" i="24" s="1"/>
  <c r="C30" i="17"/>
  <c r="D30" i="17" s="1"/>
  <c r="J15" i="24" s="1"/>
  <c r="K15" i="24" s="1"/>
  <c r="C29" i="17"/>
  <c r="D29" i="17" s="1"/>
  <c r="B14" i="24" s="1"/>
  <c r="C30" i="7"/>
  <c r="D30" i="7" s="1"/>
  <c r="C29" i="7"/>
  <c r="D29" i="7" s="1"/>
  <c r="J14" i="24" l="1"/>
  <c r="K14" i="24" s="1"/>
  <c r="B15" i="24"/>
  <c r="E30" i="17"/>
  <c r="E29" i="17"/>
  <c r="B25" i="24"/>
  <c r="E30" i="18"/>
  <c r="E29" i="18"/>
  <c r="B24" i="24"/>
  <c r="B9" i="24"/>
  <c r="B8" i="24"/>
</calcChain>
</file>

<file path=xl/sharedStrings.xml><?xml version="1.0" encoding="utf-8"?>
<sst xmlns="http://schemas.openxmlformats.org/spreadsheetml/2006/main" count="270" uniqueCount="38">
  <si>
    <t>NOX</t>
  </si>
  <si>
    <t>ROADTYPE</t>
  </si>
  <si>
    <t>13-County Region</t>
  </si>
  <si>
    <t>VOC</t>
  </si>
  <si>
    <t>Total</t>
  </si>
  <si>
    <t>Nox Sum</t>
  </si>
  <si>
    <t>VOC Sum</t>
  </si>
  <si>
    <t>Running</t>
  </si>
  <si>
    <t>NonRunning</t>
  </si>
  <si>
    <t>Ozone</t>
  </si>
  <si>
    <t>Grams/day</t>
  </si>
  <si>
    <t>tons/day</t>
  </si>
  <si>
    <t>2030 13 county O3</t>
  </si>
  <si>
    <t>% Change from 2030</t>
  </si>
  <si>
    <t>2014 13 county O3</t>
  </si>
  <si>
    <t>% Change from 2014</t>
  </si>
  <si>
    <t>2050 13 county O3</t>
  </si>
  <si>
    <t>2050 2 county O3</t>
  </si>
  <si>
    <t>2-County Region</t>
  </si>
  <si>
    <t>2030 2 county O3</t>
  </si>
  <si>
    <t>2014 2 county O3</t>
  </si>
  <si>
    <t>Atlanta O3 - MP 2014</t>
  </si>
  <si>
    <t>Atlanta O3 - MP 2030</t>
  </si>
  <si>
    <t>Atlanta O3 - MP 2050</t>
  </si>
  <si>
    <t>ARP O3 - 13co 2030</t>
  </si>
  <si>
    <t>ARP O3 - 13co 2040</t>
  </si>
  <si>
    <t>MATH from ARP Sheet</t>
  </si>
  <si>
    <t>MP - 13co 2030</t>
  </si>
  <si>
    <t>% Change ARP &gt; O3MP</t>
  </si>
  <si>
    <t>Comparison to 13 county portion of ARP Runs and O3 MP Runs</t>
  </si>
  <si>
    <t>MP - 13co 2050</t>
  </si>
  <si>
    <t>% Change 2040 ARP &gt; 2050 O3MP</t>
  </si>
  <si>
    <t>ARP O3 - 13co 2017</t>
  </si>
  <si>
    <t>MP - 13co 2014</t>
  </si>
  <si>
    <t>RAW DATA GRAMS/DAY</t>
  </si>
  <si>
    <t>DATA TONS/DAY</t>
  </si>
  <si>
    <t>tons/day*</t>
  </si>
  <si>
    <t>*Includes off model calculated 0.03 tons/day NOx and 0.05 tons/day VOC added to model totals to account for senion I/M exemption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</si>
</sst>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#,##0.000_);\(#,##0.000\)"/>
    <numFmt numFmtId="167" formatCode="0.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2" tint="-0.2499465926084170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4">
    <xf numFmtId="0" fontId="0" fillId="0" borderId="0" xfId="0"/>
    <xf numFmtId="164" fontId="0" fillId="0" borderId="0" xfId="0" applyNumberFormat="1"/>
    <xf numFmtId="43" fontId="0" fillId="0" borderId="0" xfId="0" applyNumberFormat="1"/>
    <xf numFmtId="0" fontId="0" fillId="0" borderId="0" xfId="0" applyFill="1" applyBorder="1"/>
    <xf numFmtId="0" fontId="2" fillId="2" borderId="1" xfId="0" applyFont="1" applyFill="1" applyBorder="1"/>
    <xf numFmtId="0" fontId="2" fillId="2" borderId="2" xfId="0" applyFont="1" applyFill="1" applyBorder="1"/>
    <xf numFmtId="0" fontId="0" fillId="2" borderId="3" xfId="0" applyFill="1" applyBorder="1"/>
    <xf numFmtId="0" fontId="0" fillId="2" borderId="4" xfId="0" applyFill="1" applyBorder="1"/>
    <xf numFmtId="164" fontId="0" fillId="2" borderId="3" xfId="1" applyNumberFormat="1" applyFont="1" applyFill="1" applyBorder="1"/>
    <xf numFmtId="164" fontId="0" fillId="2" borderId="4" xfId="1" applyNumberFormat="1" applyFont="1" applyFill="1" applyBorder="1"/>
    <xf numFmtId="164" fontId="0" fillId="2" borderId="5" xfId="1" applyNumberFormat="1" applyFont="1" applyFill="1" applyBorder="1"/>
    <xf numFmtId="164" fontId="0" fillId="2" borderId="8" xfId="1" applyNumberFormat="1" applyFont="1" applyFill="1" applyBorder="1"/>
    <xf numFmtId="164" fontId="0" fillId="2" borderId="9" xfId="1" applyNumberFormat="1" applyFont="1" applyFill="1" applyBorder="1"/>
    <xf numFmtId="164" fontId="0" fillId="2" borderId="12" xfId="1" applyNumberFormat="1" applyFont="1" applyFill="1" applyBorder="1"/>
    <xf numFmtId="164" fontId="0" fillId="2" borderId="13" xfId="1" applyNumberFormat="1" applyFont="1" applyFill="1" applyBorder="1"/>
    <xf numFmtId="165" fontId="0" fillId="0" borderId="0" xfId="2" applyNumberFormat="1" applyFont="1"/>
    <xf numFmtId="0" fontId="2" fillId="3" borderId="1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4" xfId="0" applyFill="1" applyBorder="1"/>
    <xf numFmtId="164" fontId="0" fillId="3" borderId="3" xfId="1" applyNumberFormat="1" applyFont="1" applyFill="1" applyBorder="1"/>
    <xf numFmtId="164" fontId="0" fillId="3" borderId="4" xfId="1" applyNumberFormat="1" applyFont="1" applyFill="1" applyBorder="1"/>
    <xf numFmtId="164" fontId="0" fillId="3" borderId="5" xfId="1" applyNumberFormat="1" applyFont="1" applyFill="1" applyBorder="1"/>
    <xf numFmtId="164" fontId="0" fillId="3" borderId="8" xfId="1" applyNumberFormat="1" applyFont="1" applyFill="1" applyBorder="1"/>
    <xf numFmtId="164" fontId="0" fillId="3" borderId="9" xfId="1" applyNumberFormat="1" applyFont="1" applyFill="1" applyBorder="1"/>
    <xf numFmtId="164" fontId="0" fillId="3" borderId="12" xfId="1" applyNumberFormat="1" applyFont="1" applyFill="1" applyBorder="1"/>
    <xf numFmtId="164" fontId="0" fillId="3" borderId="13" xfId="1" applyNumberFormat="1" applyFont="1" applyFill="1" applyBorder="1"/>
    <xf numFmtId="0" fontId="2" fillId="4" borderId="1" xfId="0" applyFont="1" applyFill="1" applyBorder="1"/>
    <xf numFmtId="0" fontId="2" fillId="4" borderId="2" xfId="0" applyFont="1" applyFill="1" applyBorder="1"/>
    <xf numFmtId="0" fontId="0" fillId="4" borderId="3" xfId="0" applyFill="1" applyBorder="1"/>
    <xf numFmtId="0" fontId="0" fillId="4" borderId="4" xfId="0" applyFill="1" applyBorder="1"/>
    <xf numFmtId="164" fontId="0" fillId="4" borderId="3" xfId="1" applyNumberFormat="1" applyFont="1" applyFill="1" applyBorder="1"/>
    <xf numFmtId="164" fontId="0" fillId="4" borderId="4" xfId="1" applyNumberFormat="1" applyFont="1" applyFill="1" applyBorder="1"/>
    <xf numFmtId="164" fontId="0" fillId="4" borderId="5" xfId="1" applyNumberFormat="1" applyFont="1" applyFill="1" applyBorder="1"/>
    <xf numFmtId="164" fontId="0" fillId="4" borderId="8" xfId="1" applyNumberFormat="1" applyFont="1" applyFill="1" applyBorder="1"/>
    <xf numFmtId="164" fontId="0" fillId="4" borderId="9" xfId="1" applyNumberFormat="1" applyFont="1" applyFill="1" applyBorder="1"/>
    <xf numFmtId="164" fontId="0" fillId="4" borderId="12" xfId="1" applyNumberFormat="1" applyFont="1" applyFill="1" applyBorder="1"/>
    <xf numFmtId="164" fontId="0" fillId="4" borderId="13" xfId="1" applyNumberFormat="1" applyFont="1" applyFill="1" applyBorder="1"/>
    <xf numFmtId="0" fontId="0" fillId="0" borderId="0" xfId="0"/>
    <xf numFmtId="0" fontId="2" fillId="0" borderId="20" xfId="0" applyFont="1" applyBorder="1"/>
    <xf numFmtId="0" fontId="0" fillId="0" borderId="0" xfId="0" applyBorder="1"/>
    <xf numFmtId="0" fontId="2" fillId="0" borderId="0" xfId="0" applyFont="1" applyBorder="1"/>
    <xf numFmtId="0" fontId="0" fillId="0" borderId="21" xfId="0" applyBorder="1"/>
    <xf numFmtId="0" fontId="0" fillId="0" borderId="20" xfId="0" applyBorder="1"/>
    <xf numFmtId="2" fontId="0" fillId="0" borderId="0" xfId="0" applyNumberFormat="1" applyBorder="1"/>
    <xf numFmtId="43" fontId="0" fillId="0" borderId="0" xfId="0" applyNumberFormat="1" applyBorder="1"/>
    <xf numFmtId="43" fontId="0" fillId="0" borderId="21" xfId="0" applyNumberFormat="1" applyBorder="1"/>
    <xf numFmtId="0" fontId="0" fillId="0" borderId="18" xfId="0" applyBorder="1"/>
    <xf numFmtId="0" fontId="0" fillId="0" borderId="14" xfId="0" applyBorder="1"/>
    <xf numFmtId="43" fontId="0" fillId="0" borderId="14" xfId="0" applyNumberFormat="1" applyBorder="1"/>
    <xf numFmtId="0" fontId="0" fillId="0" borderId="19" xfId="0" applyBorder="1"/>
    <xf numFmtId="165" fontId="3" fillId="0" borderId="0" xfId="2" applyNumberFormat="1" applyFont="1" applyBorder="1"/>
    <xf numFmtId="165" fontId="3" fillId="0" borderId="14" xfId="2" applyNumberFormat="1" applyFont="1" applyBorder="1"/>
    <xf numFmtId="0" fontId="0" fillId="0" borderId="0" xfId="0" applyAlignment="1">
      <alignment vertical="center" wrapText="1"/>
    </xf>
    <xf numFmtId="43" fontId="0" fillId="0" borderId="0" xfId="0" applyNumberFormat="1" applyBorder="1" applyAlignment="1">
      <alignment vertical="center"/>
    </xf>
    <xf numFmtId="43" fontId="0" fillId="0" borderId="21" xfId="0" applyNumberFormat="1" applyBorder="1" applyAlignment="1">
      <alignment vertical="center"/>
    </xf>
    <xf numFmtId="43" fontId="0" fillId="0" borderId="14" xfId="0" applyNumberFormat="1" applyBorder="1" applyAlignment="1">
      <alignment vertical="center"/>
    </xf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5" borderId="0" xfId="0" applyFill="1"/>
    <xf numFmtId="0" fontId="2" fillId="5" borderId="0" xfId="0" applyFont="1" applyFill="1"/>
    <xf numFmtId="43" fontId="0" fillId="5" borderId="0" xfId="0" applyNumberFormat="1" applyFill="1"/>
    <xf numFmtId="0" fontId="0" fillId="0" borderId="0" xfId="0" applyFill="1" applyAlignment="1">
      <alignment horizontal="center"/>
    </xf>
    <xf numFmtId="0" fontId="0" fillId="0" borderId="0" xfId="0" applyFill="1"/>
    <xf numFmtId="0" fontId="0" fillId="0" borderId="0" xfId="0" applyFill="1" applyBorder="1" applyAlignment="1">
      <alignment vertical="center" wrapText="1"/>
    </xf>
    <xf numFmtId="164" fontId="0" fillId="0" borderId="0" xfId="1" applyNumberFormat="1" applyFont="1" applyFill="1" applyBorder="1"/>
    <xf numFmtId="0" fontId="2" fillId="0" borderId="0" xfId="0" applyFont="1" applyFill="1" applyBorder="1"/>
    <xf numFmtId="0" fontId="0" fillId="0" borderId="0" xfId="0"/>
    <xf numFmtId="164" fontId="0" fillId="0" borderId="0" xfId="0" applyNumberFormat="1"/>
    <xf numFmtId="43" fontId="0" fillId="0" borderId="0" xfId="0" applyNumberFormat="1"/>
    <xf numFmtId="165" fontId="0" fillId="0" borderId="0" xfId="2" applyNumberFormat="1" applyFont="1"/>
    <xf numFmtId="0" fontId="0" fillId="0" borderId="0" xfId="0" applyFill="1" applyBorder="1"/>
    <xf numFmtId="164" fontId="2" fillId="0" borderId="0" xfId="1" applyNumberFormat="1" applyFont="1" applyFill="1" applyBorder="1" applyAlignment="1">
      <alignment horizontal="center"/>
    </xf>
    <xf numFmtId="43" fontId="0" fillId="0" borderId="0" xfId="0" applyNumberFormat="1" applyFill="1" applyBorder="1"/>
    <xf numFmtId="164" fontId="0" fillId="0" borderId="0" xfId="0" applyNumberFormat="1" applyFill="1" applyBorder="1"/>
    <xf numFmtId="0" fontId="0" fillId="0" borderId="0" xfId="0" applyFill="1" applyBorder="1"/>
    <xf numFmtId="39" fontId="0" fillId="3" borderId="4" xfId="1" applyNumberFormat="1" applyFont="1" applyFill="1" applyBorder="1"/>
    <xf numFmtId="0" fontId="2" fillId="6" borderId="1" xfId="0" applyFont="1" applyFill="1" applyBorder="1"/>
    <xf numFmtId="0" fontId="2" fillId="6" borderId="2" xfId="0" applyFont="1" applyFill="1" applyBorder="1"/>
    <xf numFmtId="0" fontId="0" fillId="6" borderId="3" xfId="0" applyFill="1" applyBorder="1"/>
    <xf numFmtId="0" fontId="0" fillId="6" borderId="4" xfId="0" applyFill="1" applyBorder="1"/>
    <xf numFmtId="164" fontId="0" fillId="6" borderId="3" xfId="1" applyNumberFormat="1" applyFont="1" applyFill="1" applyBorder="1"/>
    <xf numFmtId="164" fontId="0" fillId="6" borderId="5" xfId="1" applyNumberFormat="1" applyFont="1" applyFill="1" applyBorder="1"/>
    <xf numFmtId="0" fontId="2" fillId="7" borderId="1" xfId="0" applyFont="1" applyFill="1" applyBorder="1"/>
    <xf numFmtId="0" fontId="2" fillId="7" borderId="2" xfId="0" applyFont="1" applyFill="1" applyBorder="1"/>
    <xf numFmtId="0" fontId="0" fillId="7" borderId="3" xfId="0" applyFill="1" applyBorder="1"/>
    <xf numFmtId="0" fontId="0" fillId="7" borderId="4" xfId="0" applyFill="1" applyBorder="1"/>
    <xf numFmtId="164" fontId="0" fillId="7" borderId="3" xfId="1" applyNumberFormat="1" applyFont="1" applyFill="1" applyBorder="1"/>
    <xf numFmtId="164" fontId="0" fillId="7" borderId="5" xfId="1" applyNumberFormat="1" applyFont="1" applyFill="1" applyBorder="1"/>
    <xf numFmtId="0" fontId="0" fillId="0" borderId="0" xfId="0" applyFill="1" applyAlignment="1">
      <alignment horizontal="left"/>
    </xf>
    <xf numFmtId="166" fontId="0" fillId="6" borderId="4" xfId="1" applyNumberFormat="1" applyFont="1" applyFill="1" applyBorder="1"/>
    <xf numFmtId="167" fontId="0" fillId="6" borderId="8" xfId="1" applyNumberFormat="1" applyFont="1" applyFill="1" applyBorder="1"/>
    <xf numFmtId="167" fontId="0" fillId="6" borderId="9" xfId="1" applyNumberFormat="1" applyFont="1" applyFill="1" applyBorder="1"/>
    <xf numFmtId="167" fontId="0" fillId="6" borderId="12" xfId="1" applyNumberFormat="1" applyFont="1" applyFill="1" applyBorder="1"/>
    <xf numFmtId="167" fontId="0" fillId="6" borderId="13" xfId="1" applyNumberFormat="1" applyFont="1" applyFill="1" applyBorder="1"/>
    <xf numFmtId="166" fontId="0" fillId="3" borderId="4" xfId="1" applyNumberFormat="1" applyFont="1" applyFill="1" applyBorder="1"/>
    <xf numFmtId="167" fontId="0" fillId="3" borderId="8" xfId="1" applyNumberFormat="1" applyFont="1" applyFill="1" applyBorder="1"/>
    <xf numFmtId="167" fontId="0" fillId="3" borderId="9" xfId="1" applyNumberFormat="1" applyFont="1" applyFill="1" applyBorder="1"/>
    <xf numFmtId="167" fontId="0" fillId="3" borderId="12" xfId="1" applyNumberFormat="1" applyFont="1" applyFill="1" applyBorder="1"/>
    <xf numFmtId="167" fontId="0" fillId="3" borderId="13" xfId="1" applyNumberFormat="1" applyFont="1" applyFill="1" applyBorder="1"/>
    <xf numFmtId="166" fontId="0" fillId="7" borderId="4" xfId="1" applyNumberFormat="1" applyFont="1" applyFill="1" applyBorder="1"/>
    <xf numFmtId="167" fontId="0" fillId="7" borderId="8" xfId="1" applyNumberFormat="1" applyFont="1" applyFill="1" applyBorder="1"/>
    <xf numFmtId="167" fontId="0" fillId="7" borderId="9" xfId="1" applyNumberFormat="1" applyFont="1" applyFill="1" applyBorder="1"/>
    <xf numFmtId="167" fontId="0" fillId="7" borderId="12" xfId="1" applyNumberFormat="1" applyFont="1" applyFill="1" applyBorder="1"/>
    <xf numFmtId="167" fontId="0" fillId="7" borderId="13" xfId="1" applyNumberFormat="1" applyFont="1" applyFill="1" applyBorder="1"/>
    <xf numFmtId="167" fontId="0" fillId="0" borderId="0" xfId="0" applyNumberFormat="1"/>
    <xf numFmtId="164" fontId="2" fillId="2" borderId="10" xfId="1" applyNumberFormat="1" applyFont="1" applyFill="1" applyBorder="1" applyAlignment="1">
      <alignment horizontal="center"/>
    </xf>
    <xf numFmtId="164" fontId="2" fillId="2" borderId="11" xfId="1" applyNumberFormat="1" applyFont="1" applyFill="1" applyBorder="1" applyAlignment="1">
      <alignment horizontal="center"/>
    </xf>
    <xf numFmtId="164" fontId="2" fillId="2" borderId="6" xfId="1" applyNumberFormat="1" applyFont="1" applyFill="1" applyBorder="1" applyAlignment="1">
      <alignment horizontal="center"/>
    </xf>
    <xf numFmtId="164" fontId="2" fillId="2" borderId="7" xfId="1" applyNumberFormat="1" applyFont="1" applyFill="1" applyBorder="1" applyAlignment="1">
      <alignment horizontal="center"/>
    </xf>
    <xf numFmtId="164" fontId="2" fillId="6" borderId="6" xfId="1" applyNumberFormat="1" applyFont="1" applyFill="1" applyBorder="1" applyAlignment="1">
      <alignment horizontal="center"/>
    </xf>
    <xf numFmtId="164" fontId="2" fillId="6" borderId="7" xfId="1" applyNumberFormat="1" applyFont="1" applyFill="1" applyBorder="1" applyAlignment="1">
      <alignment horizontal="center"/>
    </xf>
    <xf numFmtId="167" fontId="2" fillId="6" borderId="10" xfId="1" applyNumberFormat="1" applyFont="1" applyFill="1" applyBorder="1" applyAlignment="1">
      <alignment horizontal="center"/>
    </xf>
    <xf numFmtId="167" fontId="2" fillId="6" borderId="11" xfId="1" applyNumberFormat="1" applyFont="1" applyFill="1" applyBorder="1" applyAlignment="1">
      <alignment horizontal="center"/>
    </xf>
    <xf numFmtId="0" fontId="0" fillId="0" borderId="22" xfId="0" applyFill="1" applyBorder="1" applyAlignment="1">
      <alignment horizontal="left"/>
    </xf>
    <xf numFmtId="164" fontId="2" fillId="3" borderId="10" xfId="1" applyNumberFormat="1" applyFont="1" applyFill="1" applyBorder="1" applyAlignment="1">
      <alignment horizontal="center"/>
    </xf>
    <xf numFmtId="164" fontId="2" fillId="3" borderId="11" xfId="1" applyNumberFormat="1" applyFont="1" applyFill="1" applyBorder="1" applyAlignment="1">
      <alignment horizontal="center"/>
    </xf>
    <xf numFmtId="164" fontId="2" fillId="3" borderId="6" xfId="1" applyNumberFormat="1" applyFont="1" applyFill="1" applyBorder="1" applyAlignment="1">
      <alignment horizontal="center"/>
    </xf>
    <xf numFmtId="164" fontId="2" fillId="3" borderId="7" xfId="1" applyNumberFormat="1" applyFont="1" applyFill="1" applyBorder="1" applyAlignment="1">
      <alignment horizontal="center"/>
    </xf>
    <xf numFmtId="167" fontId="2" fillId="3" borderId="10" xfId="1" applyNumberFormat="1" applyFont="1" applyFill="1" applyBorder="1" applyAlignment="1">
      <alignment horizontal="center"/>
    </xf>
    <xf numFmtId="167" fontId="2" fillId="3" borderId="11" xfId="1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164" fontId="2" fillId="4" borderId="10" xfId="1" applyNumberFormat="1" applyFont="1" applyFill="1" applyBorder="1" applyAlignment="1">
      <alignment horizontal="center"/>
    </xf>
    <xf numFmtId="164" fontId="2" fillId="4" borderId="11" xfId="1" applyNumberFormat="1" applyFont="1" applyFill="1" applyBorder="1" applyAlignment="1">
      <alignment horizontal="center"/>
    </xf>
    <xf numFmtId="164" fontId="2" fillId="4" borderId="6" xfId="1" applyNumberFormat="1" applyFont="1" applyFill="1" applyBorder="1" applyAlignment="1">
      <alignment horizontal="center"/>
    </xf>
    <xf numFmtId="164" fontId="2" fillId="4" borderId="7" xfId="1" applyNumberFormat="1" applyFont="1" applyFill="1" applyBorder="1" applyAlignment="1">
      <alignment horizontal="center"/>
    </xf>
    <xf numFmtId="164" fontId="2" fillId="7" borderId="6" xfId="1" applyNumberFormat="1" applyFont="1" applyFill="1" applyBorder="1" applyAlignment="1">
      <alignment horizontal="center"/>
    </xf>
    <xf numFmtId="164" fontId="2" fillId="7" borderId="7" xfId="1" applyNumberFormat="1" applyFont="1" applyFill="1" applyBorder="1" applyAlignment="1">
      <alignment horizontal="center"/>
    </xf>
    <xf numFmtId="167" fontId="2" fillId="7" borderId="10" xfId="1" applyNumberFormat="1" applyFont="1" applyFill="1" applyBorder="1" applyAlignment="1">
      <alignment horizontal="center"/>
    </xf>
    <xf numFmtId="167" fontId="2" fillId="7" borderId="11" xfId="1" applyNumberFormat="1" applyFont="1" applyFill="1" applyBorder="1" applyAlignment="1">
      <alignment horizontal="center"/>
    </xf>
    <xf numFmtId="43" fontId="0" fillId="0" borderId="20" xfId="0" applyNumberFormat="1" applyBorder="1" applyAlignment="1">
      <alignment horizontal="center" vertical="center"/>
    </xf>
    <xf numFmtId="43" fontId="0" fillId="0" borderId="0" xfId="0" applyNumberFormat="1" applyBorder="1" applyAlignment="1">
      <alignment horizontal="center" vertical="center"/>
    </xf>
    <xf numFmtId="43" fontId="0" fillId="0" borderId="21" xfId="0" applyNumberFormat="1" applyBorder="1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colors>
    <mruColors>
      <color rgb="FFE76221"/>
      <color rgb="FF15567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chartsheet" Target="chartsheets/sheet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NOx</c:v>
          </c:tx>
          <c:spPr>
            <a:solidFill>
              <a:srgbClr val="E76221"/>
            </a:solidFill>
          </c:spPr>
          <c:invertIfNegative val="0"/>
          <c:dLbls>
            <c:dLbl>
              <c:idx val="2"/>
              <c:layout>
                <c:manualLayout>
                  <c:x val="-1.1544609931296872E-7"/>
                  <c:y val="7.993810790999327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0"/>
                  <c:y val="1.808744073945572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0"/>
                  <c:y val="6.054333591874035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'ALL Data'!$M$3:$M$5</c:f>
              <c:numCache>
                <c:formatCode>General</c:formatCode>
                <c:ptCount val="3"/>
                <c:pt idx="0">
                  <c:v>2014</c:v>
                </c:pt>
                <c:pt idx="1">
                  <c:v>2030</c:v>
                </c:pt>
                <c:pt idx="2">
                  <c:v>2050</c:v>
                </c:pt>
              </c:numCache>
            </c:numRef>
          </c:cat>
          <c:val>
            <c:numRef>
              <c:f>('ALL Data'!$B$8,'ALL Data'!$B$14,'ALL Data'!$B$24)</c:f>
              <c:numCache>
                <c:formatCode>_(* #,##0.00_);_(* \(#,##0.00\);_(* "-"??_);_(@_)</c:formatCode>
                <c:ptCount val="3"/>
                <c:pt idx="0">
                  <c:v>170.15314910324219</c:v>
                </c:pt>
                <c:pt idx="1">
                  <c:v>37.567366805507639</c:v>
                </c:pt>
                <c:pt idx="2">
                  <c:v>29.404631428704747</c:v>
                </c:pt>
              </c:numCache>
            </c:numRef>
          </c:val>
        </c:ser>
        <c:ser>
          <c:idx val="1"/>
          <c:order val="1"/>
          <c:tx>
            <c:v>VOC</c:v>
          </c:tx>
          <c:spPr>
            <a:solidFill>
              <a:srgbClr val="15567E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'ALL Data'!$M$3:$M$5</c:f>
              <c:numCache>
                <c:formatCode>General</c:formatCode>
                <c:ptCount val="3"/>
                <c:pt idx="0">
                  <c:v>2014</c:v>
                </c:pt>
                <c:pt idx="1">
                  <c:v>2030</c:v>
                </c:pt>
                <c:pt idx="2">
                  <c:v>2050</c:v>
                </c:pt>
              </c:numCache>
            </c:numRef>
          </c:cat>
          <c:val>
            <c:numRef>
              <c:f>('ALL Data'!$B$9,'ALL Data'!$B$15,'ALL Data'!$B$25)</c:f>
              <c:numCache>
                <c:formatCode>_(* #,##0.00_);_(* \(#,##0.00\);_(* "-"??_);_(@_)</c:formatCode>
                <c:ptCount val="3"/>
                <c:pt idx="0">
                  <c:v>81.760270039247615</c:v>
                </c:pt>
                <c:pt idx="1">
                  <c:v>32.670163686408991</c:v>
                </c:pt>
                <c:pt idx="2">
                  <c:v>25.704102750159038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558784"/>
        <c:axId val="178583040"/>
      </c:barChart>
      <c:catAx>
        <c:axId val="131558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Emissions Analysis Year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78583040"/>
        <c:crosses val="autoZero"/>
        <c:auto val="1"/>
        <c:lblAlgn val="ctr"/>
        <c:lblOffset val="100"/>
        <c:noMultiLvlLbl val="0"/>
      </c:catAx>
      <c:valAx>
        <c:axId val="178583040"/>
        <c:scaling>
          <c:orientation val="minMax"/>
          <c:max val="3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Emissions (tons per day)</a:t>
                </a:r>
              </a:p>
            </c:rich>
          </c:tx>
          <c:layout/>
          <c:overlay val="0"/>
        </c:title>
        <c:numFmt formatCode="_(* #,##0_);_(* \(#,##0\);_(* &quot;-&quot;_);_(@_)" sourceLinked="0"/>
        <c:majorTickMark val="out"/>
        <c:minorTickMark val="none"/>
        <c:tickLblPos val="nextTo"/>
        <c:crossAx val="1315587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341006766180447"/>
          <c:y val="0.20119262718125092"/>
          <c:w val="8.1467657024877821E-2"/>
          <c:h val="8.5063069153043222E-2"/>
        </c:manualLayout>
      </c:layout>
      <c:overlay val="0"/>
      <c:spPr>
        <a:ln>
          <a:solidFill>
            <a:schemeClr val="tx1"/>
          </a:solidFill>
        </a:ln>
        <a:effectLst>
          <a:softEdge rad="0"/>
        </a:effectLst>
      </c:spPr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7647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odel_Application/Air%20Quality/MOVES/MOVES%20Runs/Regions%20Plan%20-%202016/ARP%20-%20Emissions%20Summar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2"/>
      <sheetName val="2017"/>
      <sheetName val="2024"/>
      <sheetName val="2024-PMMP"/>
      <sheetName val="2030"/>
      <sheetName val="2030-PMMP"/>
      <sheetName val="2040"/>
      <sheetName val="2040-PMMP"/>
      <sheetName val="ALL Data"/>
      <sheetName val="CO2-data"/>
      <sheetName val="O3"/>
      <sheetName val="PM"/>
      <sheetName val="PM NOx"/>
      <sheetName val="PM-MP"/>
      <sheetName val="PM NOx-MP"/>
      <sheetName val="2014"/>
    </sheetNames>
    <sheetDataSet>
      <sheetData sheetId="0" refreshError="1"/>
      <sheetData sheetId="1" refreshError="1">
        <row r="5">
          <cell r="E5">
            <v>10607801.784009799</v>
          </cell>
        </row>
        <row r="6">
          <cell r="E6">
            <v>264619.724016666</v>
          </cell>
        </row>
        <row r="7">
          <cell r="E7">
            <v>2515525.5807838398</v>
          </cell>
        </row>
        <row r="8">
          <cell r="E8">
            <v>25308262.603332501</v>
          </cell>
        </row>
        <row r="9">
          <cell r="E9">
            <v>43655388.194732599</v>
          </cell>
        </row>
        <row r="12">
          <cell r="E12">
            <v>26966533.145904101</v>
          </cell>
        </row>
        <row r="13">
          <cell r="E13">
            <v>66051.989926993803</v>
          </cell>
        </row>
        <row r="14">
          <cell r="E14">
            <v>752640.632843017</v>
          </cell>
        </row>
        <row r="15">
          <cell r="E15">
            <v>7084655.6736907903</v>
          </cell>
        </row>
        <row r="16">
          <cell r="E16">
            <v>15103796.6019897</v>
          </cell>
        </row>
      </sheetData>
      <sheetData sheetId="2" refreshError="1"/>
      <sheetData sheetId="3" refreshError="1"/>
      <sheetData sheetId="4" refreshError="1">
        <row r="5">
          <cell r="E5">
            <v>3932764.9626745</v>
          </cell>
        </row>
        <row r="6">
          <cell r="E6">
            <v>82842.286846280098</v>
          </cell>
        </row>
        <row r="7">
          <cell r="E7">
            <v>663153.10840225196</v>
          </cell>
        </row>
        <row r="8">
          <cell r="E8">
            <v>8324336.1445922796</v>
          </cell>
        </row>
        <row r="9">
          <cell r="E9">
            <v>14047515.1304473</v>
          </cell>
        </row>
        <row r="12">
          <cell r="E12">
            <v>13360581.6785879</v>
          </cell>
        </row>
        <row r="13">
          <cell r="E13">
            <v>25760.6101482212</v>
          </cell>
        </row>
        <row r="14">
          <cell r="E14">
            <v>256176.10444903301</v>
          </cell>
        </row>
        <row r="15">
          <cell r="E15">
            <v>2922978.5833835602</v>
          </cell>
        </row>
        <row r="16">
          <cell r="E16">
            <v>6355417.03182601</v>
          </cell>
        </row>
      </sheetData>
      <sheetData sheetId="5" refreshError="1"/>
      <sheetData sheetId="6" refreshError="1">
        <row r="5">
          <cell r="E5">
            <v>2434528.1651653401</v>
          </cell>
        </row>
        <row r="6">
          <cell r="E6">
            <v>62811.257635772199</v>
          </cell>
        </row>
        <row r="7">
          <cell r="E7">
            <v>473972.14802265097</v>
          </cell>
        </row>
        <row r="8">
          <cell r="E8">
            <v>6322696.9114379799</v>
          </cell>
        </row>
        <row r="9">
          <cell r="E9">
            <v>11295377.7979431</v>
          </cell>
        </row>
        <row r="12">
          <cell r="E12">
            <v>9712366.7313743196</v>
          </cell>
        </row>
        <row r="13">
          <cell r="E13">
            <v>21998.822384834199</v>
          </cell>
        </row>
        <row r="14">
          <cell r="E14">
            <v>208911.80557465501</v>
          </cell>
        </row>
        <row r="15">
          <cell r="E15">
            <v>2453409.4903984</v>
          </cell>
        </row>
        <row r="16">
          <cell r="E16">
            <v>5837376.8259811401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7"/>
  <sheetViews>
    <sheetView zoomScale="85" zoomScaleNormal="85" workbookViewId="0">
      <selection activeCell="L32" sqref="L32"/>
    </sheetView>
  </sheetViews>
  <sheetFormatPr defaultRowHeight="15" x14ac:dyDescent="0.25"/>
  <cols>
    <col min="2" max="2" width="10.7109375" customWidth="1"/>
    <col min="3" max="3" width="19" bestFit="1" customWidth="1"/>
    <col min="4" max="4" width="17" bestFit="1" customWidth="1"/>
    <col min="5" max="5" width="17.5703125" customWidth="1"/>
    <col min="8" max="8" width="9.140625" customWidth="1"/>
    <col min="9" max="9" width="18" customWidth="1"/>
    <col min="10" max="10" width="18.7109375" customWidth="1"/>
    <col min="11" max="11" width="17.140625" customWidth="1"/>
    <col min="12" max="12" width="25.7109375" customWidth="1"/>
  </cols>
  <sheetData>
    <row r="1" spans="2:12" x14ac:dyDescent="0.25">
      <c r="H1" s="76"/>
      <c r="I1" s="76"/>
      <c r="J1" s="76"/>
      <c r="K1" s="76"/>
      <c r="L1" s="76"/>
    </row>
    <row r="2" spans="2:12" s="68" customFormat="1" ht="15.75" thickBot="1" x14ac:dyDescent="0.3">
      <c r="B2" s="68" t="s">
        <v>34</v>
      </c>
      <c r="H2" s="76" t="s">
        <v>35</v>
      </c>
      <c r="I2" s="76"/>
      <c r="J2" s="76"/>
      <c r="K2" s="76"/>
      <c r="L2" s="76"/>
    </row>
    <row r="3" spans="2:12" x14ac:dyDescent="0.25">
      <c r="B3" s="4" t="s">
        <v>20</v>
      </c>
      <c r="C3" s="5"/>
      <c r="D3" s="4" t="s">
        <v>14</v>
      </c>
      <c r="E3" s="5"/>
      <c r="H3" s="78" t="s">
        <v>19</v>
      </c>
      <c r="I3" s="79"/>
      <c r="J3" s="78" t="s">
        <v>12</v>
      </c>
      <c r="K3" s="79"/>
      <c r="L3" s="67"/>
    </row>
    <row r="4" spans="2:12" x14ac:dyDescent="0.25">
      <c r="B4" s="6" t="s">
        <v>0</v>
      </c>
      <c r="C4" s="7"/>
      <c r="D4" s="6" t="s">
        <v>0</v>
      </c>
      <c r="E4" s="7"/>
      <c r="H4" s="80" t="s">
        <v>0</v>
      </c>
      <c r="I4" s="81"/>
      <c r="J4" s="80" t="s">
        <v>0</v>
      </c>
      <c r="K4" s="81"/>
      <c r="L4" s="76"/>
    </row>
    <row r="5" spans="2:12" x14ac:dyDescent="0.25">
      <c r="B5" s="6" t="s">
        <v>1</v>
      </c>
      <c r="C5" s="7" t="s">
        <v>18</v>
      </c>
      <c r="D5" s="6" t="s">
        <v>1</v>
      </c>
      <c r="E5" s="7" t="s">
        <v>2</v>
      </c>
      <c r="H5" s="80" t="s">
        <v>1</v>
      </c>
      <c r="I5" s="81" t="s">
        <v>18</v>
      </c>
      <c r="J5" s="80" t="s">
        <v>1</v>
      </c>
      <c r="K5" s="81" t="s">
        <v>2</v>
      </c>
      <c r="L5" s="76"/>
    </row>
    <row r="6" spans="2:12" x14ac:dyDescent="0.25">
      <c r="B6" s="8">
        <v>1</v>
      </c>
      <c r="C6" s="9">
        <v>2163392.78211097</v>
      </c>
      <c r="D6" s="8">
        <v>1</v>
      </c>
      <c r="E6" s="9">
        <v>14339387.309735799</v>
      </c>
      <c r="H6" s="82">
        <v>1</v>
      </c>
      <c r="I6" s="91">
        <f>+C6/907184.74</f>
        <v>2.3847323336931021</v>
      </c>
      <c r="J6" s="82">
        <v>1</v>
      </c>
      <c r="K6" s="91">
        <f>+E6/907184.74</f>
        <v>15.806468823247402</v>
      </c>
      <c r="L6" s="66"/>
    </row>
    <row r="7" spans="2:12" x14ac:dyDescent="0.25">
      <c r="B7" s="8">
        <v>2</v>
      </c>
      <c r="C7" s="9">
        <v>2458990.7954978901</v>
      </c>
      <c r="D7" s="8">
        <v>2</v>
      </c>
      <c r="E7" s="9">
        <v>476296.11019229802</v>
      </c>
      <c r="H7" s="82">
        <v>2</v>
      </c>
      <c r="I7" s="91">
        <f t="shared" ref="I7:K10" si="0">+C7/907184.74</f>
        <v>2.7105733673362828</v>
      </c>
      <c r="J7" s="82">
        <v>2</v>
      </c>
      <c r="K7" s="91">
        <f t="shared" si="0"/>
        <v>0.52502658961425874</v>
      </c>
      <c r="L7" s="66"/>
    </row>
    <row r="8" spans="2:12" x14ac:dyDescent="0.25">
      <c r="B8" s="8">
        <v>3</v>
      </c>
      <c r="C8" s="9">
        <v>2836640.2085685702</v>
      </c>
      <c r="D8" s="8">
        <v>3</v>
      </c>
      <c r="E8" s="9">
        <v>4501842.3168144198</v>
      </c>
      <c r="H8" s="82">
        <v>3</v>
      </c>
      <c r="I8" s="91">
        <f t="shared" si="0"/>
        <v>3.1268605869280499</v>
      </c>
      <c r="J8" s="82">
        <v>3</v>
      </c>
      <c r="K8" s="91">
        <f t="shared" si="0"/>
        <v>4.9624317058225866</v>
      </c>
      <c r="L8" s="66"/>
    </row>
    <row r="9" spans="2:12" x14ac:dyDescent="0.25">
      <c r="B9" s="8">
        <v>4</v>
      </c>
      <c r="C9" s="9">
        <v>2691006.2639045701</v>
      </c>
      <c r="D9" s="8">
        <v>4</v>
      </c>
      <c r="E9" s="9">
        <v>44607630.321350098</v>
      </c>
      <c r="H9" s="82">
        <v>4</v>
      </c>
      <c r="I9" s="91">
        <f t="shared" si="0"/>
        <v>2.9663266424703862</v>
      </c>
      <c r="J9" s="82">
        <v>4</v>
      </c>
      <c r="K9" s="91">
        <f t="shared" si="0"/>
        <v>49.171495456757903</v>
      </c>
      <c r="L9" s="66"/>
    </row>
    <row r="10" spans="2:12" x14ac:dyDescent="0.25">
      <c r="B10" s="8">
        <v>5</v>
      </c>
      <c r="C10" s="9">
        <v>6007534.6722564697</v>
      </c>
      <c r="D10" s="8">
        <v>5</v>
      </c>
      <c r="E10" s="9">
        <v>74250404.006774902</v>
      </c>
      <c r="H10" s="82">
        <v>5</v>
      </c>
      <c r="I10" s="91">
        <f t="shared" si="0"/>
        <v>6.6221734199987425</v>
      </c>
      <c r="J10" s="82">
        <v>5</v>
      </c>
      <c r="K10" s="91">
        <f t="shared" si="0"/>
        <v>81.847060177373464</v>
      </c>
      <c r="L10" s="66"/>
    </row>
    <row r="11" spans="2:12" x14ac:dyDescent="0.25">
      <c r="B11" s="8" t="s">
        <v>3</v>
      </c>
      <c r="C11" s="9"/>
      <c r="D11" s="8" t="s">
        <v>3</v>
      </c>
      <c r="E11" s="9"/>
      <c r="H11" s="82" t="s">
        <v>3</v>
      </c>
      <c r="I11" s="91"/>
      <c r="J11" s="82" t="s">
        <v>3</v>
      </c>
      <c r="K11" s="91"/>
      <c r="L11" s="66"/>
    </row>
    <row r="12" spans="2:12" x14ac:dyDescent="0.25">
      <c r="B12" s="8" t="s">
        <v>1</v>
      </c>
      <c r="C12" s="9" t="s">
        <v>18</v>
      </c>
      <c r="D12" s="8" t="s">
        <v>1</v>
      </c>
      <c r="E12" s="9" t="s">
        <v>2</v>
      </c>
      <c r="H12" s="82" t="s">
        <v>1</v>
      </c>
      <c r="I12" s="91" t="s">
        <v>18</v>
      </c>
      <c r="J12" s="82" t="s">
        <v>1</v>
      </c>
      <c r="K12" s="91" t="s">
        <v>2</v>
      </c>
      <c r="L12" s="66"/>
    </row>
    <row r="13" spans="2:12" x14ac:dyDescent="0.25">
      <c r="B13" s="8">
        <v>1</v>
      </c>
      <c r="C13" s="9">
        <v>2882299.50052182</v>
      </c>
      <c r="D13" s="8">
        <v>1</v>
      </c>
      <c r="E13" s="9">
        <v>35546911.571694903</v>
      </c>
      <c r="H13" s="82">
        <v>1</v>
      </c>
      <c r="I13" s="91">
        <f>+C13/907184.74</f>
        <v>3.1771913408969161</v>
      </c>
      <c r="J13" s="82">
        <v>1</v>
      </c>
      <c r="K13" s="91">
        <f>+E13/907184.74</f>
        <v>39.183762693908299</v>
      </c>
      <c r="L13" s="66"/>
    </row>
    <row r="14" spans="2:12" x14ac:dyDescent="0.25">
      <c r="B14" s="8">
        <v>2</v>
      </c>
      <c r="C14" s="9">
        <v>499831.29562807002</v>
      </c>
      <c r="D14" s="8">
        <v>2</v>
      </c>
      <c r="E14" s="9">
        <v>89379.6277065873</v>
      </c>
      <c r="H14" s="82">
        <v>2</v>
      </c>
      <c r="I14" s="91">
        <f t="shared" ref="I14:I17" si="1">+C14/907184.74</f>
        <v>0.55096969072481317</v>
      </c>
      <c r="J14" s="82">
        <v>2</v>
      </c>
      <c r="K14" s="91">
        <f t="shared" ref="K14:K17" si="2">+E14/907184.74</f>
        <v>9.852417458718199E-2</v>
      </c>
      <c r="L14" s="66"/>
    </row>
    <row r="15" spans="2:12" x14ac:dyDescent="0.25">
      <c r="B15" s="8">
        <v>3</v>
      </c>
      <c r="C15" s="9">
        <v>712709.230223655</v>
      </c>
      <c r="D15" s="8">
        <v>3</v>
      </c>
      <c r="E15" s="9">
        <v>1063914.3211159699</v>
      </c>
      <c r="H15" s="82">
        <v>3</v>
      </c>
      <c r="I15" s="91">
        <f t="shared" si="1"/>
        <v>0.78562744587574851</v>
      </c>
      <c r="J15" s="82">
        <v>3</v>
      </c>
      <c r="K15" s="91">
        <f t="shared" si="2"/>
        <v>1.1727647900205751</v>
      </c>
      <c r="L15" s="66"/>
    </row>
    <row r="16" spans="2:12" x14ac:dyDescent="0.25">
      <c r="B16" s="8">
        <v>4</v>
      </c>
      <c r="C16" s="9">
        <v>572575.92768383003</v>
      </c>
      <c r="D16" s="8">
        <v>4</v>
      </c>
      <c r="E16" s="9">
        <v>9728900.8609161302</v>
      </c>
      <c r="H16" s="82">
        <v>4</v>
      </c>
      <c r="I16" s="91">
        <f t="shared" si="1"/>
        <v>0.63115692144891022</v>
      </c>
      <c r="J16" s="82">
        <v>4</v>
      </c>
      <c r="K16" s="91">
        <f t="shared" si="2"/>
        <v>10.724277461849866</v>
      </c>
      <c r="L16" s="66"/>
    </row>
    <row r="17" spans="2:12" ht="15.75" thickBot="1" x14ac:dyDescent="0.3">
      <c r="B17" s="10">
        <v>5</v>
      </c>
      <c r="C17" s="9">
        <v>1659704.1588916699</v>
      </c>
      <c r="D17" s="10">
        <v>5</v>
      </c>
      <c r="E17" s="9">
        <v>21370083.586502001</v>
      </c>
      <c r="H17" s="83">
        <v>5</v>
      </c>
      <c r="I17" s="91">
        <f t="shared" si="1"/>
        <v>1.8295106671345354</v>
      </c>
      <c r="J17" s="83">
        <v>5</v>
      </c>
      <c r="K17" s="91">
        <f t="shared" si="2"/>
        <v>23.556484852800764</v>
      </c>
      <c r="L17" s="66"/>
    </row>
    <row r="18" spans="2:12" x14ac:dyDescent="0.25">
      <c r="B18" s="109" t="s">
        <v>4</v>
      </c>
      <c r="C18" s="110"/>
      <c r="D18" s="109" t="s">
        <v>4</v>
      </c>
      <c r="E18" s="110"/>
      <c r="H18" s="111" t="s">
        <v>4</v>
      </c>
      <c r="I18" s="112"/>
      <c r="J18" s="111" t="s">
        <v>4</v>
      </c>
      <c r="K18" s="112"/>
      <c r="L18" s="73"/>
    </row>
    <row r="19" spans="2:12" x14ac:dyDescent="0.25">
      <c r="B19" s="11" t="s">
        <v>5</v>
      </c>
      <c r="C19" s="12">
        <f>SUM(C6:C10)</f>
        <v>16157564.72233847</v>
      </c>
      <c r="D19" s="11" t="s">
        <v>5</v>
      </c>
      <c r="E19" s="12">
        <f>SUM(E6:E10)</f>
        <v>138175560.06486753</v>
      </c>
      <c r="H19" s="92" t="s">
        <v>5</v>
      </c>
      <c r="I19" s="93">
        <f>SUM(I6:I10)</f>
        <v>17.810666350426565</v>
      </c>
      <c r="J19" s="92" t="s">
        <v>5</v>
      </c>
      <c r="K19" s="93">
        <f>SUM(K6:K10)</f>
        <v>152.31248275281561</v>
      </c>
      <c r="L19" s="66"/>
    </row>
    <row r="20" spans="2:12" x14ac:dyDescent="0.25">
      <c r="B20" s="11" t="s">
        <v>6</v>
      </c>
      <c r="C20" s="12">
        <f>SUM(C13:C17)</f>
        <v>6327120.1129490454</v>
      </c>
      <c r="D20" s="11" t="s">
        <v>6</v>
      </c>
      <c r="E20" s="12">
        <f>SUM(E13:E17)</f>
        <v>67799189.967935592</v>
      </c>
      <c r="H20" s="92" t="s">
        <v>6</v>
      </c>
      <c r="I20" s="93">
        <f>SUM(I13:I17)</f>
        <v>6.9744560660809229</v>
      </c>
      <c r="J20" s="92" t="s">
        <v>6</v>
      </c>
      <c r="K20" s="93">
        <f>SUM(K13:K17)</f>
        <v>74.735813973166685</v>
      </c>
      <c r="L20" s="66"/>
    </row>
    <row r="21" spans="2:12" x14ac:dyDescent="0.25">
      <c r="B21" s="107" t="s">
        <v>7</v>
      </c>
      <c r="C21" s="108"/>
      <c r="D21" s="107" t="s">
        <v>7</v>
      </c>
      <c r="E21" s="108"/>
      <c r="H21" s="113" t="s">
        <v>7</v>
      </c>
      <c r="I21" s="114"/>
      <c r="J21" s="113" t="s">
        <v>7</v>
      </c>
      <c r="K21" s="114"/>
      <c r="L21" s="73"/>
    </row>
    <row r="22" spans="2:12" x14ac:dyDescent="0.25">
      <c r="B22" s="11" t="s">
        <v>5</v>
      </c>
      <c r="C22" s="12">
        <f>SUM(C7:C10)</f>
        <v>13994171.940227499</v>
      </c>
      <c r="D22" s="11" t="s">
        <v>5</v>
      </c>
      <c r="E22" s="12">
        <f>SUM(E7:E10)</f>
        <v>123836172.75513172</v>
      </c>
      <c r="H22" s="92" t="s">
        <v>5</v>
      </c>
      <c r="I22" s="93">
        <f>SUM(I7:I10)</f>
        <v>15.425934016733461</v>
      </c>
      <c r="J22" s="92" t="s">
        <v>5</v>
      </c>
      <c r="K22" s="93">
        <f>SUM(K7:K10)</f>
        <v>136.50601392956821</v>
      </c>
      <c r="L22" s="66"/>
    </row>
    <row r="23" spans="2:12" x14ac:dyDescent="0.25">
      <c r="B23" s="11" t="s">
        <v>6</v>
      </c>
      <c r="C23" s="12">
        <f>SUM(C14:C17)</f>
        <v>3444820.6124272253</v>
      </c>
      <c r="D23" s="11" t="s">
        <v>6</v>
      </c>
      <c r="E23" s="12">
        <f>SUM(E14:E17)</f>
        <v>32252278.396240689</v>
      </c>
      <c r="H23" s="92" t="s">
        <v>6</v>
      </c>
      <c r="I23" s="93">
        <f>SUM(I14:I17)</f>
        <v>3.7972647251840073</v>
      </c>
      <c r="J23" s="92" t="s">
        <v>6</v>
      </c>
      <c r="K23" s="93">
        <f>SUM(K14:K17)</f>
        <v>35.552051279258386</v>
      </c>
      <c r="L23" s="66"/>
    </row>
    <row r="24" spans="2:12" x14ac:dyDescent="0.25">
      <c r="B24" s="107" t="s">
        <v>8</v>
      </c>
      <c r="C24" s="108"/>
      <c r="D24" s="107" t="s">
        <v>8</v>
      </c>
      <c r="E24" s="108"/>
      <c r="H24" s="113" t="s">
        <v>8</v>
      </c>
      <c r="I24" s="114"/>
      <c r="J24" s="113" t="s">
        <v>8</v>
      </c>
      <c r="K24" s="114"/>
      <c r="L24" s="73"/>
    </row>
    <row r="25" spans="2:12" x14ac:dyDescent="0.25">
      <c r="B25" s="11" t="s">
        <v>5</v>
      </c>
      <c r="C25" s="12">
        <f>C6</f>
        <v>2163392.78211097</v>
      </c>
      <c r="D25" s="11" t="s">
        <v>5</v>
      </c>
      <c r="E25" s="12">
        <f>E6</f>
        <v>14339387.309735799</v>
      </c>
      <c r="H25" s="92" t="s">
        <v>5</v>
      </c>
      <c r="I25" s="93">
        <f>I6</f>
        <v>2.3847323336931021</v>
      </c>
      <c r="J25" s="92" t="s">
        <v>5</v>
      </c>
      <c r="K25" s="93">
        <f>K6</f>
        <v>15.806468823247402</v>
      </c>
      <c r="L25" s="66"/>
    </row>
    <row r="26" spans="2:12" ht="15.75" thickBot="1" x14ac:dyDescent="0.3">
      <c r="B26" s="13" t="s">
        <v>6</v>
      </c>
      <c r="C26" s="14">
        <f>C13</f>
        <v>2882299.50052182</v>
      </c>
      <c r="D26" s="13" t="s">
        <v>6</v>
      </c>
      <c r="E26" s="14">
        <f>E13</f>
        <v>35546911.571694903</v>
      </c>
      <c r="H26" s="94" t="s">
        <v>6</v>
      </c>
      <c r="I26" s="95">
        <f>I13</f>
        <v>3.1771913408969161</v>
      </c>
      <c r="J26" s="94" t="s">
        <v>6</v>
      </c>
      <c r="K26" s="95">
        <f>K13</f>
        <v>39.183762693908299</v>
      </c>
      <c r="L26" s="66"/>
    </row>
    <row r="27" spans="2:12" x14ac:dyDescent="0.25">
      <c r="H27" s="76"/>
      <c r="I27" s="76"/>
      <c r="J27" s="76"/>
      <c r="K27" s="76"/>
      <c r="L27" s="76"/>
    </row>
    <row r="28" spans="2:12" x14ac:dyDescent="0.25">
      <c r="B28" t="s">
        <v>9</v>
      </c>
      <c r="C28" t="s">
        <v>10</v>
      </c>
      <c r="D28" t="s">
        <v>11</v>
      </c>
      <c r="H28" s="76"/>
      <c r="I28" s="76"/>
      <c r="J28" s="76"/>
      <c r="K28" s="76"/>
      <c r="L28" s="76"/>
    </row>
    <row r="29" spans="2:12" x14ac:dyDescent="0.25">
      <c r="B29" t="s">
        <v>5</v>
      </c>
      <c r="C29" s="1">
        <f>(C19+E19)</f>
        <v>154333124.78720599</v>
      </c>
      <c r="D29" s="2">
        <f>C29/907184.74+0.03</f>
        <v>170.15314910324219</v>
      </c>
      <c r="H29" s="76"/>
      <c r="I29" s="76"/>
      <c r="J29" s="75"/>
      <c r="K29" s="74"/>
      <c r="L29" s="76"/>
    </row>
    <row r="30" spans="2:12" x14ac:dyDescent="0.25">
      <c r="B30" s="3" t="s">
        <v>6</v>
      </c>
      <c r="C30" s="1">
        <f>C20+E20</f>
        <v>74126310.080884635</v>
      </c>
      <c r="D30" s="2">
        <f>C30/907184.74+0.05</f>
        <v>81.760270039247615</v>
      </c>
      <c r="H30" s="76"/>
      <c r="I30" s="76"/>
      <c r="J30" s="75"/>
      <c r="K30" s="74"/>
      <c r="L30" s="76"/>
    </row>
    <row r="31" spans="2:12" x14ac:dyDescent="0.25">
      <c r="B31" s="3"/>
      <c r="C31" s="1"/>
      <c r="H31" s="76"/>
      <c r="I31" s="76"/>
      <c r="J31" s="76"/>
      <c r="K31" s="76"/>
      <c r="L31" s="76"/>
    </row>
    <row r="32" spans="2:12" x14ac:dyDescent="0.25">
      <c r="B32" t="s">
        <v>37</v>
      </c>
      <c r="H32" s="76"/>
      <c r="I32" s="76"/>
      <c r="J32" s="76"/>
      <c r="K32" s="76"/>
      <c r="L32" s="76"/>
    </row>
    <row r="33" spans="3:4" x14ac:dyDescent="0.25">
      <c r="C33" s="1"/>
      <c r="D33" s="1"/>
    </row>
    <row r="34" spans="3:4" x14ac:dyDescent="0.25">
      <c r="D34" s="1"/>
    </row>
    <row r="35" spans="3:4" x14ac:dyDescent="0.25">
      <c r="D35" s="1"/>
    </row>
    <row r="36" spans="3:4" x14ac:dyDescent="0.25">
      <c r="D36" s="1"/>
    </row>
    <row r="37" spans="3:4" x14ac:dyDescent="0.25">
      <c r="D37" s="1"/>
    </row>
  </sheetData>
  <mergeCells count="12">
    <mergeCell ref="H18:I18"/>
    <mergeCell ref="J18:K18"/>
    <mergeCell ref="H21:I21"/>
    <mergeCell ref="J21:K21"/>
    <mergeCell ref="H24:I24"/>
    <mergeCell ref="J24:K24"/>
    <mergeCell ref="B21:C21"/>
    <mergeCell ref="D21:E21"/>
    <mergeCell ref="B18:C18"/>
    <mergeCell ref="D18:E18"/>
    <mergeCell ref="B24:C24"/>
    <mergeCell ref="D24:E2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2"/>
  <sheetViews>
    <sheetView tabSelected="1" zoomScale="85" zoomScaleNormal="85" workbookViewId="0">
      <selection activeCell="E19" sqref="E19"/>
    </sheetView>
  </sheetViews>
  <sheetFormatPr defaultRowHeight="15" x14ac:dyDescent="0.25"/>
  <cols>
    <col min="2" max="2" width="10.7109375" customWidth="1"/>
    <col min="3" max="3" width="19" bestFit="1" customWidth="1"/>
    <col min="4" max="4" width="17" bestFit="1" customWidth="1"/>
    <col min="5" max="5" width="17.42578125" customWidth="1"/>
    <col min="8" max="8" width="13.5703125" customWidth="1"/>
    <col min="9" max="9" width="11.85546875" customWidth="1"/>
    <col min="10" max="10" width="12.28515625" customWidth="1"/>
    <col min="11" max="11" width="17.140625" customWidth="1"/>
  </cols>
  <sheetData>
    <row r="1" spans="2:11" s="68" customFormat="1" x14ac:dyDescent="0.25"/>
    <row r="2" spans="2:11" ht="15.75" thickBot="1" x14ac:dyDescent="0.3">
      <c r="B2" t="s">
        <v>34</v>
      </c>
      <c r="H2" s="115" t="s">
        <v>35</v>
      </c>
      <c r="I2" s="115"/>
      <c r="J2" s="115"/>
      <c r="K2" s="115"/>
    </row>
    <row r="3" spans="2:11" x14ac:dyDescent="0.25">
      <c r="B3" s="16" t="s">
        <v>19</v>
      </c>
      <c r="C3" s="17"/>
      <c r="D3" s="16" t="s">
        <v>12</v>
      </c>
      <c r="E3" s="17"/>
      <c r="G3" s="72"/>
      <c r="H3" s="16" t="s">
        <v>19</v>
      </c>
      <c r="I3" s="17"/>
      <c r="J3" s="16" t="s">
        <v>12</v>
      </c>
      <c r="K3" s="17"/>
    </row>
    <row r="4" spans="2:11" x14ac:dyDescent="0.25">
      <c r="B4" s="18" t="s">
        <v>0</v>
      </c>
      <c r="C4" s="19"/>
      <c r="D4" s="18" t="s">
        <v>0</v>
      </c>
      <c r="E4" s="19"/>
      <c r="G4" s="72"/>
      <c r="H4" s="18" t="s">
        <v>0</v>
      </c>
      <c r="I4" s="19"/>
      <c r="J4" s="18" t="s">
        <v>0</v>
      </c>
      <c r="K4" s="19"/>
    </row>
    <row r="5" spans="2:11" x14ac:dyDescent="0.25">
      <c r="B5" s="18" t="s">
        <v>1</v>
      </c>
      <c r="C5" s="19" t="s">
        <v>18</v>
      </c>
      <c r="D5" s="18" t="s">
        <v>1</v>
      </c>
      <c r="E5" s="19" t="s">
        <v>2</v>
      </c>
      <c r="G5" s="72"/>
      <c r="H5" s="18" t="s">
        <v>1</v>
      </c>
      <c r="I5" s="19" t="s">
        <v>18</v>
      </c>
      <c r="J5" s="18" t="s">
        <v>1</v>
      </c>
      <c r="K5" s="19" t="s">
        <v>2</v>
      </c>
    </row>
    <row r="6" spans="2:11" x14ac:dyDescent="0.25">
      <c r="B6" s="20">
        <v>1</v>
      </c>
      <c r="C6" s="21">
        <v>1550797.20489325</v>
      </c>
      <c r="D6" s="20">
        <v>1</v>
      </c>
      <c r="E6" s="21">
        <v>4715946.5397098698</v>
      </c>
      <c r="G6" s="65"/>
      <c r="H6" s="20">
        <v>1</v>
      </c>
      <c r="I6" s="96">
        <f>+C6/907184.74</f>
        <v>1.7094612999037551</v>
      </c>
      <c r="J6" s="20">
        <v>1</v>
      </c>
      <c r="K6" s="96">
        <f>+E6/907184.74</f>
        <v>5.1984412124369177</v>
      </c>
    </row>
    <row r="7" spans="2:11" x14ac:dyDescent="0.25">
      <c r="B7" s="20">
        <v>2</v>
      </c>
      <c r="C7" s="21">
        <v>456507.99656581797</v>
      </c>
      <c r="D7" s="20">
        <v>2</v>
      </c>
      <c r="E7" s="21">
        <v>90897.4541838765</v>
      </c>
      <c r="G7" s="65"/>
      <c r="H7" s="20">
        <v>2</v>
      </c>
      <c r="I7" s="96">
        <f t="shared" ref="I7:I10" si="0">+C7/907184.74</f>
        <v>0.50321392814193278</v>
      </c>
      <c r="J7" s="20">
        <v>2</v>
      </c>
      <c r="K7" s="96">
        <f t="shared" ref="K7:K10" si="1">+E7/907184.74</f>
        <v>0.10019729188111839</v>
      </c>
    </row>
    <row r="8" spans="2:11" x14ac:dyDescent="0.25">
      <c r="B8" s="20">
        <v>3</v>
      </c>
      <c r="C8" s="21">
        <v>544199.87558650901</v>
      </c>
      <c r="D8" s="20">
        <v>3</v>
      </c>
      <c r="E8" s="21">
        <v>719320.42707395495</v>
      </c>
      <c r="G8" s="65"/>
      <c r="H8" s="20">
        <v>3</v>
      </c>
      <c r="I8" s="96">
        <f t="shared" si="0"/>
        <v>0.59987767826265359</v>
      </c>
      <c r="J8" s="20">
        <v>3</v>
      </c>
      <c r="K8" s="96">
        <f t="shared" si="1"/>
        <v>0.79291504294258186</v>
      </c>
    </row>
    <row r="9" spans="2:11" x14ac:dyDescent="0.25">
      <c r="B9" s="20">
        <v>4</v>
      </c>
      <c r="C9" s="21">
        <v>530045.268897056</v>
      </c>
      <c r="D9" s="20">
        <v>4</v>
      </c>
      <c r="E9" s="21">
        <v>9061978.2639312707</v>
      </c>
      <c r="G9" s="65"/>
      <c r="H9" s="20">
        <v>4</v>
      </c>
      <c r="I9" s="96">
        <f t="shared" si="0"/>
        <v>0.58427489520718345</v>
      </c>
      <c r="J9" s="20">
        <v>4</v>
      </c>
      <c r="K9" s="96">
        <f t="shared" si="1"/>
        <v>9.9891211396823874</v>
      </c>
    </row>
    <row r="10" spans="2:11" x14ac:dyDescent="0.25">
      <c r="B10" s="20">
        <v>5</v>
      </c>
      <c r="C10" s="21">
        <v>1270058.9291095701</v>
      </c>
      <c r="D10" s="20">
        <v>5</v>
      </c>
      <c r="E10" s="21">
        <v>15113574.385787901</v>
      </c>
      <c r="G10" s="65"/>
      <c r="H10" s="20">
        <v>5</v>
      </c>
      <c r="I10" s="96">
        <f t="shared" si="0"/>
        <v>1.4000003230979945</v>
      </c>
      <c r="J10" s="20">
        <v>5</v>
      </c>
      <c r="K10" s="96">
        <f t="shared" si="1"/>
        <v>16.659863993951113</v>
      </c>
    </row>
    <row r="11" spans="2:11" x14ac:dyDescent="0.25">
      <c r="B11" s="20" t="s">
        <v>3</v>
      </c>
      <c r="C11" s="21"/>
      <c r="D11" s="20" t="s">
        <v>3</v>
      </c>
      <c r="E11" s="21"/>
      <c r="G11" s="72"/>
      <c r="H11" s="20" t="s">
        <v>3</v>
      </c>
      <c r="I11" s="77"/>
      <c r="J11" s="20" t="s">
        <v>3</v>
      </c>
      <c r="K11" s="96"/>
    </row>
    <row r="12" spans="2:11" x14ac:dyDescent="0.25">
      <c r="B12" s="20" t="s">
        <v>1</v>
      </c>
      <c r="C12" s="21" t="s">
        <v>18</v>
      </c>
      <c r="D12" s="20" t="s">
        <v>1</v>
      </c>
      <c r="E12" s="21" t="s">
        <v>2</v>
      </c>
      <c r="G12" s="72"/>
      <c r="H12" s="20" t="s">
        <v>1</v>
      </c>
      <c r="I12" s="77" t="s">
        <v>18</v>
      </c>
      <c r="J12" s="20" t="s">
        <v>1</v>
      </c>
      <c r="K12" s="96" t="s">
        <v>2</v>
      </c>
    </row>
    <row r="13" spans="2:11" x14ac:dyDescent="0.25">
      <c r="B13" s="20">
        <v>1</v>
      </c>
      <c r="C13" s="21">
        <v>1544797.8035573901</v>
      </c>
      <c r="D13" s="20">
        <v>1</v>
      </c>
      <c r="E13" s="21">
        <v>16222439.9138678</v>
      </c>
      <c r="G13" s="72"/>
      <c r="H13" s="20">
        <v>1</v>
      </c>
      <c r="I13" s="96">
        <f t="shared" ref="I13:K17" si="2">+C13/907184.74</f>
        <v>1.7028480919524618</v>
      </c>
      <c r="J13" s="20">
        <v>1</v>
      </c>
      <c r="K13" s="96">
        <f t="shared" si="2"/>
        <v>17.882179007847729</v>
      </c>
    </row>
    <row r="14" spans="2:11" x14ac:dyDescent="0.25">
      <c r="B14" s="20">
        <v>2</v>
      </c>
      <c r="C14" s="21">
        <v>126351.111902713</v>
      </c>
      <c r="D14" s="20">
        <v>2</v>
      </c>
      <c r="E14" s="21">
        <v>29651.038313195098</v>
      </c>
      <c r="G14" s="72"/>
      <c r="H14" s="20">
        <v>2</v>
      </c>
      <c r="I14" s="96">
        <f t="shared" si="2"/>
        <v>0.13927825979823361</v>
      </c>
      <c r="J14" s="20">
        <v>2</v>
      </c>
      <c r="K14" s="96">
        <f t="shared" si="2"/>
        <v>3.2684674913287338E-2</v>
      </c>
    </row>
    <row r="15" spans="2:11" x14ac:dyDescent="0.25">
      <c r="B15" s="20">
        <v>3</v>
      </c>
      <c r="C15" s="21">
        <v>179937.05781900801</v>
      </c>
      <c r="D15" s="20">
        <v>3</v>
      </c>
      <c r="E15" s="21">
        <v>293383.40946221299</v>
      </c>
      <c r="G15" s="72"/>
      <c r="H15" s="20">
        <v>3</v>
      </c>
      <c r="I15" s="96">
        <f t="shared" si="2"/>
        <v>0.19834665408834812</v>
      </c>
      <c r="J15" s="20">
        <v>3</v>
      </c>
      <c r="K15" s="96">
        <f t="shared" si="2"/>
        <v>0.32339985068775845</v>
      </c>
    </row>
    <row r="16" spans="2:11" x14ac:dyDescent="0.25">
      <c r="B16" s="20">
        <v>4</v>
      </c>
      <c r="C16" s="21">
        <v>156066.318836689</v>
      </c>
      <c r="D16" s="20">
        <v>4</v>
      </c>
      <c r="E16" s="21">
        <v>3329748.7273950502</v>
      </c>
      <c r="G16" s="72"/>
      <c r="H16" s="20">
        <v>4</v>
      </c>
      <c r="I16" s="96">
        <f t="shared" si="2"/>
        <v>0.17203366850801413</v>
      </c>
      <c r="J16" s="20">
        <v>4</v>
      </c>
      <c r="K16" s="96">
        <f t="shared" si="2"/>
        <v>3.6704196847436501</v>
      </c>
    </row>
    <row r="17" spans="2:11" ht="15.75" thickBot="1" x14ac:dyDescent="0.3">
      <c r="B17" s="22">
        <v>5</v>
      </c>
      <c r="C17" s="21">
        <v>460962.15320706298</v>
      </c>
      <c r="D17" s="22">
        <v>5</v>
      </c>
      <c r="E17" s="21">
        <v>7249177.17825126</v>
      </c>
      <c r="G17" s="72"/>
      <c r="H17" s="22">
        <v>5</v>
      </c>
      <c r="I17" s="96">
        <f t="shared" si="2"/>
        <v>0.50812379538820618</v>
      </c>
      <c r="J17" s="22">
        <v>5</v>
      </c>
      <c r="K17" s="96">
        <f t="shared" si="2"/>
        <v>7.990849998481302</v>
      </c>
    </row>
    <row r="18" spans="2:11" x14ac:dyDescent="0.25">
      <c r="B18" s="118" t="s">
        <v>4</v>
      </c>
      <c r="C18" s="119"/>
      <c r="D18" s="118" t="s">
        <v>4</v>
      </c>
      <c r="E18" s="119"/>
      <c r="G18" s="72"/>
      <c r="H18" s="118" t="s">
        <v>4</v>
      </c>
      <c r="I18" s="119"/>
      <c r="J18" s="118" t="s">
        <v>4</v>
      </c>
      <c r="K18" s="119"/>
    </row>
    <row r="19" spans="2:11" x14ac:dyDescent="0.25">
      <c r="B19" s="23" t="s">
        <v>5</v>
      </c>
      <c r="C19" s="24">
        <f>SUM(C6:C10)</f>
        <v>4351609.2750522029</v>
      </c>
      <c r="D19" s="23" t="s">
        <v>5</v>
      </c>
      <c r="E19" s="24">
        <f>SUM(E6:E10)</f>
        <v>29701717.070686873</v>
      </c>
      <c r="G19" s="72"/>
      <c r="H19" s="97" t="s">
        <v>5</v>
      </c>
      <c r="I19" s="98">
        <f>SUM(I6:I10)</f>
        <v>4.7968281246135192</v>
      </c>
      <c r="J19" s="97" t="s">
        <v>5</v>
      </c>
      <c r="K19" s="98">
        <f>SUM(K6:K10)</f>
        <v>32.740538680894119</v>
      </c>
    </row>
    <row r="20" spans="2:11" x14ac:dyDescent="0.25">
      <c r="B20" s="23" t="s">
        <v>6</v>
      </c>
      <c r="C20" s="24">
        <f>SUM(C13:C17)</f>
        <v>2468114.4453228628</v>
      </c>
      <c r="D20" s="23" t="s">
        <v>6</v>
      </c>
      <c r="E20" s="24">
        <f>SUM(E13:E17)</f>
        <v>27124400.267289519</v>
      </c>
      <c r="G20" s="72"/>
      <c r="H20" s="97" t="s">
        <v>6</v>
      </c>
      <c r="I20" s="98">
        <f>SUM(I13:I17)</f>
        <v>2.7206304697352639</v>
      </c>
      <c r="J20" s="97" t="s">
        <v>6</v>
      </c>
      <c r="K20" s="98">
        <f>SUM(K13:K17)</f>
        <v>29.899533216673724</v>
      </c>
    </row>
    <row r="21" spans="2:11" x14ac:dyDescent="0.25">
      <c r="B21" s="116" t="s">
        <v>7</v>
      </c>
      <c r="C21" s="117"/>
      <c r="D21" s="116" t="s">
        <v>7</v>
      </c>
      <c r="E21" s="117"/>
      <c r="G21" s="72"/>
      <c r="H21" s="120" t="s">
        <v>7</v>
      </c>
      <c r="I21" s="121"/>
      <c r="J21" s="120" t="s">
        <v>7</v>
      </c>
      <c r="K21" s="121"/>
    </row>
    <row r="22" spans="2:11" x14ac:dyDescent="0.25">
      <c r="B22" s="23" t="s">
        <v>5</v>
      </c>
      <c r="C22" s="24">
        <f>SUM(C7:C10)</f>
        <v>2800812.0701589528</v>
      </c>
      <c r="D22" s="23" t="s">
        <v>5</v>
      </c>
      <c r="E22" s="24">
        <f>SUM(E7:E10)</f>
        <v>24985770.530977003</v>
      </c>
      <c r="G22" s="72"/>
      <c r="H22" s="97" t="s">
        <v>5</v>
      </c>
      <c r="I22" s="98">
        <f>SUM(I7:I10)</f>
        <v>3.0873668247097643</v>
      </c>
      <c r="J22" s="97" t="s">
        <v>5</v>
      </c>
      <c r="K22" s="98">
        <f>SUM(K7:K10)</f>
        <v>27.5420974684572</v>
      </c>
    </row>
    <row r="23" spans="2:11" x14ac:dyDescent="0.25">
      <c r="B23" s="23" t="s">
        <v>6</v>
      </c>
      <c r="C23" s="24">
        <f>SUM(C14:C17)</f>
        <v>923316.64176547294</v>
      </c>
      <c r="D23" s="23" t="s">
        <v>6</v>
      </c>
      <c r="E23" s="24">
        <f>SUM(E14:E17)</f>
        <v>10901960.353421718</v>
      </c>
      <c r="G23" s="72"/>
      <c r="H23" s="97" t="s">
        <v>6</v>
      </c>
      <c r="I23" s="98">
        <f>SUM(I14:I17)</f>
        <v>1.0177823777828019</v>
      </c>
      <c r="J23" s="97" t="s">
        <v>6</v>
      </c>
      <c r="K23" s="98">
        <f>SUM(K14:K17)</f>
        <v>12.017354208825997</v>
      </c>
    </row>
    <row r="24" spans="2:11" x14ac:dyDescent="0.25">
      <c r="B24" s="116" t="s">
        <v>8</v>
      </c>
      <c r="C24" s="117"/>
      <c r="D24" s="116" t="s">
        <v>8</v>
      </c>
      <c r="E24" s="117"/>
      <c r="G24" s="72"/>
      <c r="H24" s="120" t="s">
        <v>8</v>
      </c>
      <c r="I24" s="121"/>
      <c r="J24" s="120" t="s">
        <v>8</v>
      </c>
      <c r="K24" s="121"/>
    </row>
    <row r="25" spans="2:11" x14ac:dyDescent="0.25">
      <c r="B25" s="23" t="s">
        <v>5</v>
      </c>
      <c r="C25" s="24">
        <f>C6</f>
        <v>1550797.20489325</v>
      </c>
      <c r="D25" s="23" t="s">
        <v>5</v>
      </c>
      <c r="E25" s="24">
        <f>E6</f>
        <v>4715946.5397098698</v>
      </c>
      <c r="G25" s="72"/>
      <c r="H25" s="97" t="s">
        <v>5</v>
      </c>
      <c r="I25" s="98">
        <f>I6</f>
        <v>1.7094612999037551</v>
      </c>
      <c r="J25" s="97" t="s">
        <v>5</v>
      </c>
      <c r="K25" s="98">
        <f>K6</f>
        <v>5.1984412124369177</v>
      </c>
    </row>
    <row r="26" spans="2:11" ht="15.75" thickBot="1" x14ac:dyDescent="0.3">
      <c r="B26" s="25" t="s">
        <v>6</v>
      </c>
      <c r="C26" s="26">
        <f>C13</f>
        <v>1544797.8035573901</v>
      </c>
      <c r="D26" s="25" t="s">
        <v>6</v>
      </c>
      <c r="E26" s="26">
        <f>E13</f>
        <v>16222439.9138678</v>
      </c>
      <c r="G26" s="72"/>
      <c r="H26" s="99" t="s">
        <v>6</v>
      </c>
      <c r="I26" s="100">
        <f>I13</f>
        <v>1.7028480919524618</v>
      </c>
      <c r="J26" s="99" t="s">
        <v>6</v>
      </c>
      <c r="K26" s="100">
        <f>K13</f>
        <v>17.882179007847729</v>
      </c>
    </row>
    <row r="27" spans="2:11" x14ac:dyDescent="0.25">
      <c r="G27" s="72"/>
      <c r="H27" s="68"/>
      <c r="I27" s="68"/>
      <c r="J27" s="68"/>
      <c r="K27" s="68"/>
    </row>
    <row r="28" spans="2:11" x14ac:dyDescent="0.25">
      <c r="B28" t="s">
        <v>9</v>
      </c>
      <c r="C28" t="s">
        <v>10</v>
      </c>
      <c r="D28" t="s">
        <v>36</v>
      </c>
      <c r="E28" s="38" t="s">
        <v>15</v>
      </c>
      <c r="G28" s="72"/>
      <c r="H28" s="68"/>
      <c r="I28" s="68"/>
      <c r="J28" s="68"/>
      <c r="K28" s="68"/>
    </row>
    <row r="29" spans="2:11" x14ac:dyDescent="0.25">
      <c r="B29" t="s">
        <v>5</v>
      </c>
      <c r="C29" s="1">
        <f>(C19+E19)</f>
        <v>34053326.345739074</v>
      </c>
      <c r="D29" s="2">
        <f>C29/907184.74+0.03</f>
        <v>37.567366805507639</v>
      </c>
      <c r="E29" s="15">
        <f>(D29-'2014'!D29)/'2014'!D29</f>
        <v>-0.77921439007447779</v>
      </c>
      <c r="H29" s="68"/>
      <c r="I29" s="69"/>
      <c r="J29" s="70"/>
      <c r="K29" s="71"/>
    </row>
    <row r="30" spans="2:11" x14ac:dyDescent="0.25">
      <c r="B30" s="3" t="s">
        <v>6</v>
      </c>
      <c r="C30" s="1">
        <f>C20+E20</f>
        <v>29592514.712612383</v>
      </c>
      <c r="D30" s="2">
        <f>C30/907184.74+0.05</f>
        <v>32.670163686408991</v>
      </c>
      <c r="E30" s="15">
        <f>(D30-'2014'!D30)/'2014'!D30</f>
        <v>-0.60041516899679714</v>
      </c>
      <c r="H30" s="76"/>
      <c r="I30" s="69"/>
      <c r="J30" s="70"/>
      <c r="K30" s="71"/>
    </row>
    <row r="31" spans="2:11" x14ac:dyDescent="0.25">
      <c r="B31" s="3"/>
      <c r="C31" s="1"/>
      <c r="H31" s="64"/>
      <c r="I31" s="64"/>
      <c r="J31" s="64"/>
      <c r="K31" s="64"/>
    </row>
    <row r="32" spans="2:11" x14ac:dyDescent="0.25">
      <c r="B32" s="76" t="s">
        <v>37</v>
      </c>
    </row>
  </sheetData>
  <mergeCells count="13">
    <mergeCell ref="H2:K2"/>
    <mergeCell ref="B24:C24"/>
    <mergeCell ref="D24:E24"/>
    <mergeCell ref="B18:C18"/>
    <mergeCell ref="D18:E18"/>
    <mergeCell ref="B21:C21"/>
    <mergeCell ref="D21:E21"/>
    <mergeCell ref="H18:I18"/>
    <mergeCell ref="J18:K18"/>
    <mergeCell ref="H21:I21"/>
    <mergeCell ref="J21:K21"/>
    <mergeCell ref="H24:I24"/>
    <mergeCell ref="J24:K2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2"/>
  <sheetViews>
    <sheetView zoomScale="85" zoomScaleNormal="85" workbookViewId="0">
      <selection activeCell="G29" sqref="G29"/>
    </sheetView>
  </sheetViews>
  <sheetFormatPr defaultRowHeight="15" x14ac:dyDescent="0.25"/>
  <cols>
    <col min="2" max="2" width="10.7109375" customWidth="1"/>
    <col min="3" max="3" width="19" bestFit="1" customWidth="1"/>
    <col min="4" max="4" width="17" bestFit="1" customWidth="1"/>
    <col min="5" max="5" width="17.42578125" customWidth="1"/>
    <col min="8" max="8" width="11.140625" customWidth="1"/>
    <col min="9" max="9" width="12.85546875" customWidth="1"/>
    <col min="10" max="10" width="12.7109375" customWidth="1"/>
    <col min="11" max="11" width="17.28515625" customWidth="1"/>
  </cols>
  <sheetData>
    <row r="1" spans="2:11" x14ac:dyDescent="0.25">
      <c r="H1" s="122"/>
      <c r="I1" s="122"/>
      <c r="J1" s="122"/>
      <c r="K1" s="122"/>
    </row>
    <row r="2" spans="2:11" s="68" customFormat="1" ht="15.75" thickBot="1" x14ac:dyDescent="0.3">
      <c r="B2" s="68" t="s">
        <v>34</v>
      </c>
      <c r="H2" s="90" t="s">
        <v>35</v>
      </c>
      <c r="I2" s="63"/>
      <c r="J2" s="63"/>
      <c r="K2" s="63"/>
    </row>
    <row r="3" spans="2:11" x14ac:dyDescent="0.25">
      <c r="B3" s="27" t="s">
        <v>17</v>
      </c>
      <c r="C3" s="28"/>
      <c r="D3" s="27" t="s">
        <v>16</v>
      </c>
      <c r="E3" s="28"/>
      <c r="H3" s="84" t="s">
        <v>19</v>
      </c>
      <c r="I3" s="85"/>
      <c r="J3" s="84" t="s">
        <v>12</v>
      </c>
      <c r="K3" s="85"/>
    </row>
    <row r="4" spans="2:11" x14ac:dyDescent="0.25">
      <c r="B4" s="29" t="s">
        <v>0</v>
      </c>
      <c r="C4" s="30"/>
      <c r="D4" s="29" t="s">
        <v>0</v>
      </c>
      <c r="E4" s="30"/>
      <c r="H4" s="86" t="s">
        <v>0</v>
      </c>
      <c r="I4" s="87"/>
      <c r="J4" s="86" t="s">
        <v>0</v>
      </c>
      <c r="K4" s="87"/>
    </row>
    <row r="5" spans="2:11" x14ac:dyDescent="0.25">
      <c r="B5" s="29" t="s">
        <v>1</v>
      </c>
      <c r="C5" s="30" t="s">
        <v>18</v>
      </c>
      <c r="D5" s="29" t="s">
        <v>1</v>
      </c>
      <c r="E5" s="30" t="s">
        <v>2</v>
      </c>
      <c r="G5" s="53"/>
      <c r="H5" s="86" t="s">
        <v>1</v>
      </c>
      <c r="I5" s="87" t="s">
        <v>18</v>
      </c>
      <c r="J5" s="86" t="s">
        <v>1</v>
      </c>
      <c r="K5" s="87" t="s">
        <v>2</v>
      </c>
    </row>
    <row r="6" spans="2:11" x14ac:dyDescent="0.25">
      <c r="B6" s="31">
        <v>1</v>
      </c>
      <c r="C6" s="32">
        <v>1594925.2951555401</v>
      </c>
      <c r="D6" s="31">
        <v>1</v>
      </c>
      <c r="E6" s="32">
        <v>2563730.9326555398</v>
      </c>
      <c r="G6" s="53"/>
      <c r="H6" s="88">
        <v>1</v>
      </c>
      <c r="I6" s="101">
        <f>+C6/907184.74</f>
        <v>1.7581041929293697</v>
      </c>
      <c r="J6" s="88">
        <v>1</v>
      </c>
      <c r="K6" s="101">
        <f>+E6/907184.74</f>
        <v>2.8260296052329319</v>
      </c>
    </row>
    <row r="7" spans="2:11" x14ac:dyDescent="0.25">
      <c r="B7" s="31">
        <v>2</v>
      </c>
      <c r="C7" s="32">
        <v>330355.65183973301</v>
      </c>
      <c r="D7" s="31">
        <v>2</v>
      </c>
      <c r="E7" s="32">
        <v>59661.204302370497</v>
      </c>
      <c r="G7" s="53"/>
      <c r="H7" s="88">
        <v>2</v>
      </c>
      <c r="I7" s="101">
        <f t="shared" ref="I7:K10" si="0">+C7/907184.74</f>
        <v>0.36415477165073679</v>
      </c>
      <c r="J7" s="88">
        <v>2</v>
      </c>
      <c r="K7" s="101">
        <f t="shared" si="0"/>
        <v>6.5765220325873758E-2</v>
      </c>
    </row>
    <row r="8" spans="2:11" x14ac:dyDescent="0.25">
      <c r="B8" s="31">
        <v>3</v>
      </c>
      <c r="C8" s="32">
        <v>410119.72176408698</v>
      </c>
      <c r="D8" s="31">
        <v>3</v>
      </c>
      <c r="E8" s="32">
        <v>496018.24077606201</v>
      </c>
      <c r="G8" s="53"/>
      <c r="H8" s="88">
        <v>3</v>
      </c>
      <c r="I8" s="101">
        <f t="shared" si="0"/>
        <v>0.45207960813371595</v>
      </c>
      <c r="J8" s="88">
        <v>3</v>
      </c>
      <c r="K8" s="101">
        <f t="shared" si="0"/>
        <v>0.54676651723226966</v>
      </c>
    </row>
    <row r="9" spans="2:11" x14ac:dyDescent="0.25">
      <c r="B9" s="31">
        <v>4</v>
      </c>
      <c r="C9" s="32">
        <v>378033.10386896098</v>
      </c>
      <c r="D9" s="31">
        <v>4</v>
      </c>
      <c r="E9" s="32">
        <v>6677987.3722038204</v>
      </c>
      <c r="G9" s="53"/>
      <c r="H9" s="88">
        <v>4</v>
      </c>
      <c r="I9" s="101">
        <f t="shared" si="0"/>
        <v>0.41671016629860969</v>
      </c>
      <c r="J9" s="88">
        <v>4</v>
      </c>
      <c r="K9" s="101">
        <f t="shared" si="0"/>
        <v>7.3612210145905017</v>
      </c>
    </row>
    <row r="10" spans="2:11" x14ac:dyDescent="0.25">
      <c r="B10" s="31">
        <v>5</v>
      </c>
      <c r="C10" s="32">
        <v>1105012.0774717301</v>
      </c>
      <c r="D10" s="31">
        <v>5</v>
      </c>
      <c r="E10" s="32">
        <v>13032373.775207501</v>
      </c>
      <c r="G10" s="38"/>
      <c r="H10" s="88">
        <v>5</v>
      </c>
      <c r="I10" s="101">
        <f t="shared" si="0"/>
        <v>1.2180673117051442</v>
      </c>
      <c r="J10" s="88">
        <v>5</v>
      </c>
      <c r="K10" s="101">
        <f t="shared" si="0"/>
        <v>14.365733020605594</v>
      </c>
    </row>
    <row r="11" spans="2:11" x14ac:dyDescent="0.25">
      <c r="B11" s="31" t="s">
        <v>3</v>
      </c>
      <c r="C11" s="32"/>
      <c r="D11" s="31" t="s">
        <v>3</v>
      </c>
      <c r="E11" s="32"/>
      <c r="H11" s="88" t="s">
        <v>3</v>
      </c>
      <c r="I11" s="101"/>
      <c r="J11" s="88" t="s">
        <v>3</v>
      </c>
      <c r="K11" s="101"/>
    </row>
    <row r="12" spans="2:11" x14ac:dyDescent="0.25">
      <c r="B12" s="31" t="s">
        <v>1</v>
      </c>
      <c r="C12" s="32" t="s">
        <v>18</v>
      </c>
      <c r="D12" s="31" t="s">
        <v>1</v>
      </c>
      <c r="E12" s="32" t="s">
        <v>2</v>
      </c>
      <c r="H12" s="88" t="s">
        <v>1</v>
      </c>
      <c r="I12" s="101" t="s">
        <v>18</v>
      </c>
      <c r="J12" s="88" t="s">
        <v>1</v>
      </c>
      <c r="K12" s="101" t="s">
        <v>2</v>
      </c>
    </row>
    <row r="13" spans="2:11" x14ac:dyDescent="0.25">
      <c r="B13" s="31">
        <v>1</v>
      </c>
      <c r="C13" s="32">
        <v>1185736.379</v>
      </c>
      <c r="D13" s="31">
        <v>1</v>
      </c>
      <c r="E13" s="32">
        <v>11406457.659378201</v>
      </c>
      <c r="G13" s="53"/>
      <c r="H13" s="88">
        <v>1</v>
      </c>
      <c r="I13" s="101">
        <f>+C13/907184.74</f>
        <v>1.3070506223462268</v>
      </c>
      <c r="J13" s="88">
        <v>1</v>
      </c>
      <c r="K13" s="101">
        <f>+E13/907184.74</f>
        <v>12.57346729551271</v>
      </c>
    </row>
    <row r="14" spans="2:11" x14ac:dyDescent="0.25">
      <c r="B14" s="31">
        <v>2</v>
      </c>
      <c r="C14" s="32">
        <v>89803.83094</v>
      </c>
      <c r="D14" s="31">
        <v>2</v>
      </c>
      <c r="E14" s="32">
        <v>21807.783559262702</v>
      </c>
      <c r="G14" s="53"/>
      <c r="H14" s="88">
        <v>2</v>
      </c>
      <c r="I14" s="101">
        <f t="shared" ref="I14:K17" si="1">+C14/907184.74</f>
        <v>9.8991778609503506E-2</v>
      </c>
      <c r="J14" s="88">
        <v>2</v>
      </c>
      <c r="K14" s="101">
        <f t="shared" si="1"/>
        <v>2.4038966483566182E-2</v>
      </c>
    </row>
    <row r="15" spans="2:11" x14ac:dyDescent="0.25">
      <c r="B15" s="31">
        <v>3</v>
      </c>
      <c r="C15" s="32">
        <v>135305.1575</v>
      </c>
      <c r="D15" s="31">
        <v>3</v>
      </c>
      <c r="E15" s="32">
        <v>225864.80496692599</v>
      </c>
      <c r="G15" s="53"/>
      <c r="H15" s="88">
        <v>3</v>
      </c>
      <c r="I15" s="101">
        <f t="shared" si="1"/>
        <v>0.14914840553865577</v>
      </c>
      <c r="J15" s="88">
        <v>3</v>
      </c>
      <c r="K15" s="101">
        <f t="shared" si="1"/>
        <v>0.24897332925477339</v>
      </c>
    </row>
    <row r="16" spans="2:11" x14ac:dyDescent="0.25">
      <c r="B16" s="31">
        <v>4</v>
      </c>
      <c r="C16" s="32">
        <v>108974.6732</v>
      </c>
      <c r="D16" s="31">
        <v>4</v>
      </c>
      <c r="E16" s="32">
        <v>2682550.0005702898</v>
      </c>
      <c r="G16" s="53"/>
      <c r="H16" s="88">
        <v>4</v>
      </c>
      <c r="I16" s="101">
        <f t="shared" si="1"/>
        <v>0.12012401487264877</v>
      </c>
      <c r="J16" s="88">
        <v>4</v>
      </c>
      <c r="K16" s="101">
        <f t="shared" si="1"/>
        <v>2.9570052077488538</v>
      </c>
    </row>
    <row r="17" spans="2:12" ht="15.75" thickBot="1" x14ac:dyDescent="0.3">
      <c r="B17" s="33">
        <v>5</v>
      </c>
      <c r="C17" s="32">
        <v>400974.2683</v>
      </c>
      <c r="D17" s="33">
        <v>5</v>
      </c>
      <c r="E17" s="32">
        <v>7015535.9759216299</v>
      </c>
      <c r="G17" s="53"/>
      <c r="H17" s="89">
        <v>5</v>
      </c>
      <c r="I17" s="101">
        <f t="shared" si="1"/>
        <v>0.44199847133672021</v>
      </c>
      <c r="J17" s="89">
        <v>5</v>
      </c>
      <c r="K17" s="101">
        <f t="shared" si="1"/>
        <v>7.7333046584553768</v>
      </c>
    </row>
    <row r="18" spans="2:12" x14ac:dyDescent="0.25">
      <c r="B18" s="125" t="s">
        <v>4</v>
      </c>
      <c r="C18" s="126"/>
      <c r="D18" s="125" t="s">
        <v>4</v>
      </c>
      <c r="E18" s="126"/>
      <c r="H18" s="127" t="s">
        <v>4</v>
      </c>
      <c r="I18" s="128"/>
      <c r="J18" s="127" t="s">
        <v>4</v>
      </c>
      <c r="K18" s="128"/>
    </row>
    <row r="19" spans="2:12" x14ac:dyDescent="0.25">
      <c r="B19" s="34" t="s">
        <v>5</v>
      </c>
      <c r="C19" s="35">
        <f>SUM(C6:C10)</f>
        <v>3818445.8501000507</v>
      </c>
      <c r="D19" s="34" t="s">
        <v>5</v>
      </c>
      <c r="E19" s="35">
        <f>SUM(E6:E10)</f>
        <v>22829771.525145292</v>
      </c>
      <c r="H19" s="102" t="s">
        <v>5</v>
      </c>
      <c r="I19" s="103">
        <f>SUM(I6:I10)</f>
        <v>4.2091160507175758</v>
      </c>
      <c r="J19" s="102" t="s">
        <v>5</v>
      </c>
      <c r="K19" s="103">
        <f>SUM(K6:K10)</f>
        <v>25.16551537798717</v>
      </c>
    </row>
    <row r="20" spans="2:12" x14ac:dyDescent="0.25">
      <c r="B20" s="34" t="s">
        <v>6</v>
      </c>
      <c r="C20" s="35">
        <f>SUM(C13:C17)</f>
        <v>1920794.3089399999</v>
      </c>
      <c r="D20" s="34" t="s">
        <v>6</v>
      </c>
      <c r="E20" s="35">
        <f>SUM(E13:E17)</f>
        <v>21352216.224396311</v>
      </c>
      <c r="H20" s="102" t="s">
        <v>6</v>
      </c>
      <c r="I20" s="103">
        <f>SUM(I13:I17)</f>
        <v>2.1173132927037552</v>
      </c>
      <c r="J20" s="102" t="s">
        <v>6</v>
      </c>
      <c r="K20" s="103">
        <f>SUM(K13:K17)</f>
        <v>23.536789457455281</v>
      </c>
      <c r="L20" s="106"/>
    </row>
    <row r="21" spans="2:12" x14ac:dyDescent="0.25">
      <c r="B21" s="123" t="s">
        <v>7</v>
      </c>
      <c r="C21" s="124"/>
      <c r="D21" s="123" t="s">
        <v>7</v>
      </c>
      <c r="E21" s="124"/>
      <c r="H21" s="129" t="s">
        <v>7</v>
      </c>
      <c r="I21" s="130"/>
      <c r="J21" s="129" t="s">
        <v>7</v>
      </c>
      <c r="K21" s="130"/>
    </row>
    <row r="22" spans="2:12" x14ac:dyDescent="0.25">
      <c r="B22" s="34" t="s">
        <v>5</v>
      </c>
      <c r="C22" s="35">
        <f>SUM(C7:C10)</f>
        <v>2223520.554944511</v>
      </c>
      <c r="D22" s="34" t="s">
        <v>5</v>
      </c>
      <c r="E22" s="35">
        <f>SUM(E7:E10)</f>
        <v>20266040.592489753</v>
      </c>
      <c r="H22" s="102" t="s">
        <v>5</v>
      </c>
      <c r="I22" s="103">
        <f>SUM(I7:I10)</f>
        <v>2.4510118577882065</v>
      </c>
      <c r="J22" s="102" t="s">
        <v>5</v>
      </c>
      <c r="K22" s="103">
        <f>SUM(K7:K10)</f>
        <v>22.339485772754237</v>
      </c>
    </row>
    <row r="23" spans="2:12" x14ac:dyDescent="0.25">
      <c r="B23" s="34" t="s">
        <v>6</v>
      </c>
      <c r="C23" s="35">
        <f>SUM(C14:C17)</f>
        <v>735057.92993999994</v>
      </c>
      <c r="D23" s="34" t="s">
        <v>6</v>
      </c>
      <c r="E23" s="35">
        <f>SUM(E14:E17)</f>
        <v>9945758.5650181081</v>
      </c>
      <c r="H23" s="102" t="s">
        <v>6</v>
      </c>
      <c r="I23" s="103">
        <f>SUM(I14:I17)</f>
        <v>0.81026267035752819</v>
      </c>
      <c r="J23" s="102" t="s">
        <v>6</v>
      </c>
      <c r="K23" s="103">
        <f>SUM(K14:K17)</f>
        <v>10.963322161942571</v>
      </c>
    </row>
    <row r="24" spans="2:12" x14ac:dyDescent="0.25">
      <c r="B24" s="123" t="s">
        <v>8</v>
      </c>
      <c r="C24" s="124"/>
      <c r="D24" s="123" t="s">
        <v>8</v>
      </c>
      <c r="E24" s="124"/>
      <c r="H24" s="129" t="s">
        <v>8</v>
      </c>
      <c r="I24" s="130"/>
      <c r="J24" s="129" t="s">
        <v>8</v>
      </c>
      <c r="K24" s="130"/>
    </row>
    <row r="25" spans="2:12" x14ac:dyDescent="0.25">
      <c r="B25" s="34" t="s">
        <v>5</v>
      </c>
      <c r="C25" s="35">
        <f>C6</f>
        <v>1594925.2951555401</v>
      </c>
      <c r="D25" s="34" t="s">
        <v>5</v>
      </c>
      <c r="E25" s="35">
        <f>E6</f>
        <v>2563730.9326555398</v>
      </c>
      <c r="H25" s="102" t="s">
        <v>5</v>
      </c>
      <c r="I25" s="103">
        <f>I6</f>
        <v>1.7581041929293697</v>
      </c>
      <c r="J25" s="102" t="s">
        <v>5</v>
      </c>
      <c r="K25" s="103">
        <f>K6</f>
        <v>2.8260296052329319</v>
      </c>
    </row>
    <row r="26" spans="2:12" ht="15.75" thickBot="1" x14ac:dyDescent="0.3">
      <c r="B26" s="36" t="s">
        <v>6</v>
      </c>
      <c r="C26" s="37">
        <f>C13</f>
        <v>1185736.379</v>
      </c>
      <c r="D26" s="36" t="s">
        <v>6</v>
      </c>
      <c r="E26" s="37">
        <f>E13</f>
        <v>11406457.659378201</v>
      </c>
      <c r="H26" s="104" t="s">
        <v>6</v>
      </c>
      <c r="I26" s="105">
        <f>I13</f>
        <v>1.3070506223462268</v>
      </c>
      <c r="J26" s="104" t="s">
        <v>6</v>
      </c>
      <c r="K26" s="105">
        <f>K13</f>
        <v>12.57346729551271</v>
      </c>
    </row>
    <row r="27" spans="2:12" x14ac:dyDescent="0.25">
      <c r="H27" s="64"/>
      <c r="I27" s="64"/>
      <c r="J27" s="64"/>
      <c r="K27" s="64"/>
    </row>
    <row r="28" spans="2:12" x14ac:dyDescent="0.25">
      <c r="B28" t="s">
        <v>9</v>
      </c>
      <c r="C28" t="s">
        <v>10</v>
      </c>
      <c r="D28" t="s">
        <v>11</v>
      </c>
      <c r="E28" s="38" t="s">
        <v>13</v>
      </c>
      <c r="H28" s="64"/>
      <c r="I28" s="64"/>
      <c r="J28" s="64"/>
      <c r="K28" s="64"/>
    </row>
    <row r="29" spans="2:12" x14ac:dyDescent="0.25">
      <c r="B29" t="s">
        <v>5</v>
      </c>
      <c r="C29" s="1">
        <f>(C19+E19)</f>
        <v>26648217.375245344</v>
      </c>
      <c r="D29" s="2">
        <f>C29/907184.74+0.03</f>
        <v>29.404631428704747</v>
      </c>
      <c r="E29" s="15">
        <f>(D29-'2030'!D29)/'2030'!D29</f>
        <v>-0.2172826064457139</v>
      </c>
      <c r="H29" s="64"/>
      <c r="I29" s="64"/>
      <c r="J29" s="64"/>
      <c r="K29" s="64"/>
    </row>
    <row r="30" spans="2:12" x14ac:dyDescent="0.25">
      <c r="B30" s="3" t="s">
        <v>6</v>
      </c>
      <c r="C30" s="1">
        <f>C20+E20</f>
        <v>23273010.533336312</v>
      </c>
      <c r="D30" s="2">
        <f>C30/907184.74+0.05</f>
        <v>25.704102750159038</v>
      </c>
      <c r="E30" s="15">
        <f>(D30-'2030'!D30)/'2030'!D30</f>
        <v>-0.21322393738565446</v>
      </c>
      <c r="H30" s="64"/>
      <c r="I30" s="64"/>
      <c r="J30" s="64"/>
      <c r="K30" s="64"/>
    </row>
    <row r="31" spans="2:12" x14ac:dyDescent="0.25">
      <c r="B31" s="3"/>
      <c r="C31" s="1"/>
      <c r="H31" s="64"/>
      <c r="I31" s="64"/>
      <c r="J31" s="64"/>
      <c r="K31" s="64"/>
    </row>
    <row r="32" spans="2:12" x14ac:dyDescent="0.25">
      <c r="B32" t="s">
        <v>37</v>
      </c>
    </row>
  </sheetData>
  <mergeCells count="13">
    <mergeCell ref="H1:K1"/>
    <mergeCell ref="B24:C24"/>
    <mergeCell ref="D24:E24"/>
    <mergeCell ref="B18:C18"/>
    <mergeCell ref="D18:E18"/>
    <mergeCell ref="B21:C21"/>
    <mergeCell ref="D21:E21"/>
    <mergeCell ref="H18:I18"/>
    <mergeCell ref="J18:K18"/>
    <mergeCell ref="H21:I21"/>
    <mergeCell ref="J21:K21"/>
    <mergeCell ref="H24:I24"/>
    <mergeCell ref="J24:K2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opLeftCell="A5" workbookViewId="0">
      <selection activeCell="A29" sqref="A29"/>
    </sheetView>
  </sheetViews>
  <sheetFormatPr defaultRowHeight="15" x14ac:dyDescent="0.25"/>
  <cols>
    <col min="2" max="2" width="10.28515625" customWidth="1"/>
    <col min="4" max="4" width="10.5703125" bestFit="1" customWidth="1"/>
    <col min="7" max="7" width="12.140625" customWidth="1"/>
    <col min="8" max="9" width="9.140625" style="38"/>
    <col min="10" max="11" width="14.28515625" style="38" bestFit="1" customWidth="1"/>
    <col min="12" max="12" width="18.140625" style="38" customWidth="1"/>
  </cols>
  <sheetData>
    <row r="1" spans="1:13" s="38" customFormat="1" x14ac:dyDescent="0.25">
      <c r="D1" s="48"/>
      <c r="E1" s="56"/>
      <c r="F1" s="56"/>
      <c r="G1" s="56"/>
      <c r="H1" s="56"/>
      <c r="I1" s="56"/>
      <c r="J1" s="56"/>
      <c r="K1" s="56"/>
      <c r="L1" s="56"/>
    </row>
    <row r="2" spans="1:13" x14ac:dyDescent="0.25">
      <c r="A2" s="38"/>
      <c r="B2" s="38"/>
      <c r="C2" s="38"/>
      <c r="D2" s="131" t="s">
        <v>29</v>
      </c>
      <c r="E2" s="132"/>
      <c r="F2" s="132"/>
      <c r="G2" s="132"/>
      <c r="H2" s="132"/>
      <c r="I2" s="132"/>
      <c r="J2" s="132"/>
      <c r="K2" s="132"/>
      <c r="L2" s="133"/>
    </row>
    <row r="3" spans="1:13" x14ac:dyDescent="0.25">
      <c r="A3" s="38"/>
      <c r="B3" s="38"/>
      <c r="C3" s="38"/>
      <c r="D3" s="131"/>
      <c r="E3" s="132"/>
      <c r="F3" s="132"/>
      <c r="G3" s="132"/>
      <c r="H3" s="132"/>
      <c r="I3" s="132"/>
      <c r="J3" s="132"/>
      <c r="K3" s="132"/>
      <c r="L3" s="133"/>
      <c r="M3">
        <v>2014</v>
      </c>
    </row>
    <row r="4" spans="1:13" x14ac:dyDescent="0.25">
      <c r="A4" s="38"/>
      <c r="B4" s="38"/>
      <c r="C4" s="38"/>
      <c r="D4" s="57"/>
      <c r="E4" s="58"/>
      <c r="F4" s="58"/>
      <c r="G4" s="58"/>
      <c r="H4" s="58"/>
      <c r="I4" s="58"/>
      <c r="J4" s="58"/>
      <c r="K4" s="58"/>
      <c r="L4" s="59"/>
      <c r="M4">
        <v>2030</v>
      </c>
    </row>
    <row r="5" spans="1:13" x14ac:dyDescent="0.25">
      <c r="A5" s="38"/>
      <c r="B5" s="38"/>
      <c r="C5" s="38"/>
      <c r="D5" s="43"/>
      <c r="E5" s="40"/>
      <c r="F5" s="40"/>
      <c r="G5" s="40"/>
      <c r="H5" s="40"/>
      <c r="I5" s="40"/>
      <c r="J5" s="40"/>
      <c r="K5" s="40"/>
      <c r="L5" s="42"/>
      <c r="M5">
        <v>2050</v>
      </c>
    </row>
    <row r="6" spans="1:13" s="38" customFormat="1" x14ac:dyDescent="0.25">
      <c r="A6" s="61" t="s">
        <v>21</v>
      </c>
      <c r="B6" s="60"/>
      <c r="D6" s="39" t="s">
        <v>32</v>
      </c>
      <c r="E6" s="40"/>
      <c r="F6" s="40"/>
      <c r="G6" s="40"/>
      <c r="H6" s="40"/>
      <c r="I6" s="41" t="s">
        <v>33</v>
      </c>
      <c r="J6" s="40"/>
      <c r="K6" s="40"/>
      <c r="L6" s="42"/>
    </row>
    <row r="7" spans="1:13" x14ac:dyDescent="0.25">
      <c r="A7" s="60" t="s">
        <v>9</v>
      </c>
      <c r="B7" s="60" t="s">
        <v>11</v>
      </c>
      <c r="C7" s="38"/>
      <c r="D7" s="43" t="s">
        <v>9</v>
      </c>
      <c r="E7" s="40" t="s">
        <v>11</v>
      </c>
      <c r="F7" s="40" t="s">
        <v>26</v>
      </c>
      <c r="G7" s="40"/>
      <c r="H7" s="40"/>
      <c r="I7" s="40" t="s">
        <v>9</v>
      </c>
      <c r="J7" s="40" t="s">
        <v>11</v>
      </c>
      <c r="K7" s="3" t="s">
        <v>28</v>
      </c>
      <c r="L7" s="42"/>
    </row>
    <row r="8" spans="1:13" x14ac:dyDescent="0.25">
      <c r="A8" s="60" t="s">
        <v>5</v>
      </c>
      <c r="B8" s="62">
        <f>'2014'!D29</f>
        <v>170.15314910324219</v>
      </c>
      <c r="C8" s="38"/>
      <c r="D8" s="43" t="s">
        <v>5</v>
      </c>
      <c r="E8" s="45">
        <f>'2014'!G29</f>
        <v>0</v>
      </c>
      <c r="F8" s="40">
        <f>SUM('[1]2017'!$E$5:$E$9)</f>
        <v>82351597.886875406</v>
      </c>
      <c r="G8" s="45">
        <f>F8/907184.74+0.03</f>
        <v>90.807097823399687</v>
      </c>
      <c r="H8" s="40"/>
      <c r="I8" s="45" t="s">
        <v>5</v>
      </c>
      <c r="J8" s="45">
        <f>('2014'!E19/SUM('2014'!E19,'2014'!C19))*'2014'!D29</f>
        <v>152.3393419692519</v>
      </c>
      <c r="K8" s="51">
        <f>(J8-G8)/G8</f>
        <v>0.67761491800474916</v>
      </c>
      <c r="L8" s="42"/>
    </row>
    <row r="9" spans="1:13" x14ac:dyDescent="0.25">
      <c r="A9" s="60" t="s">
        <v>6</v>
      </c>
      <c r="B9" s="62">
        <f>'2014'!D30</f>
        <v>81.760270039247615</v>
      </c>
      <c r="C9" s="38"/>
      <c r="D9" s="43" t="s">
        <v>6</v>
      </c>
      <c r="E9" s="45">
        <f>'2014'!G30</f>
        <v>0</v>
      </c>
      <c r="F9" s="40">
        <f>SUM('[1]2017'!$E$12:$E$16)</f>
        <v>49973678.044354603</v>
      </c>
      <c r="G9" s="45">
        <f>F9/907184.74+0.05</f>
        <v>55.136550556785821</v>
      </c>
      <c r="H9" s="54"/>
      <c r="I9" s="45" t="s">
        <v>6</v>
      </c>
      <c r="J9" s="45">
        <f>('2014'!E20/SUM('2014'!E20,'2014'!C20))*'2014'!D30</f>
        <v>74.781546176681175</v>
      </c>
      <c r="K9" s="51">
        <f>(J9-G9)/G9</f>
        <v>0.35629714629432119</v>
      </c>
      <c r="L9" s="55"/>
    </row>
    <row r="10" spans="1:13" x14ac:dyDescent="0.25">
      <c r="A10" s="60"/>
      <c r="B10" s="62"/>
      <c r="C10" s="38"/>
      <c r="D10" s="43"/>
      <c r="E10" s="40"/>
      <c r="F10" s="40"/>
      <c r="G10" s="40"/>
      <c r="H10" s="40"/>
      <c r="I10" s="40"/>
      <c r="J10" s="40"/>
      <c r="K10" s="40"/>
      <c r="L10" s="42"/>
    </row>
    <row r="11" spans="1:13" x14ac:dyDescent="0.25">
      <c r="A11" s="60"/>
      <c r="B11" s="60"/>
      <c r="C11" s="38"/>
      <c r="D11" s="43"/>
      <c r="E11" s="40"/>
      <c r="F11" s="40"/>
      <c r="G11" s="40"/>
      <c r="H11" s="40"/>
      <c r="I11" s="40"/>
      <c r="J11" s="40"/>
      <c r="K11" s="40"/>
      <c r="L11" s="42"/>
    </row>
    <row r="12" spans="1:13" x14ac:dyDescent="0.25">
      <c r="A12" s="61" t="s">
        <v>22</v>
      </c>
      <c r="B12" s="60"/>
      <c r="C12" s="38"/>
      <c r="D12" s="39" t="s">
        <v>24</v>
      </c>
      <c r="E12" s="40"/>
      <c r="F12" s="41"/>
      <c r="G12" s="40"/>
      <c r="H12" s="40"/>
      <c r="I12" s="41" t="s">
        <v>27</v>
      </c>
      <c r="J12" s="40"/>
      <c r="K12" s="40"/>
      <c r="L12" s="42"/>
    </row>
    <row r="13" spans="1:13" x14ac:dyDescent="0.25">
      <c r="A13" s="60" t="s">
        <v>9</v>
      </c>
      <c r="B13" s="60" t="s">
        <v>11</v>
      </c>
      <c r="C13" s="38"/>
      <c r="D13" s="43" t="s">
        <v>9</v>
      </c>
      <c r="E13" s="40" t="s">
        <v>11</v>
      </c>
      <c r="F13" s="40" t="s">
        <v>26</v>
      </c>
      <c r="G13" s="40"/>
      <c r="H13" s="40"/>
      <c r="I13" s="40" t="s">
        <v>9</v>
      </c>
      <c r="J13" s="40" t="s">
        <v>11</v>
      </c>
      <c r="K13" s="3" t="s">
        <v>28</v>
      </c>
      <c r="L13" s="42"/>
    </row>
    <row r="14" spans="1:13" x14ac:dyDescent="0.25">
      <c r="A14" s="60" t="s">
        <v>5</v>
      </c>
      <c r="B14" s="62">
        <f>'2030'!D29</f>
        <v>37.567366805507639</v>
      </c>
      <c r="C14" s="38"/>
      <c r="D14" s="43" t="s">
        <v>5</v>
      </c>
      <c r="E14" s="44">
        <v>29.848195170437517</v>
      </c>
      <c r="F14" s="40">
        <f>SUM('[1]2030'!$E$5:$E$9)</f>
        <v>27050611.632962614</v>
      </c>
      <c r="G14" s="45">
        <f>F14/907184.74+0.03</f>
        <v>29.848195170437517</v>
      </c>
      <c r="H14" s="45"/>
      <c r="I14" s="45" t="s">
        <v>5</v>
      </c>
      <c r="J14" s="45">
        <f>('2030'!E19/SUM('2030'!E19,'2030'!C19))*'2030'!D29</f>
        <v>32.766705038420369</v>
      </c>
      <c r="K14" s="51">
        <f>(J14-G14)/G14</f>
        <v>9.7778436897699786E-2</v>
      </c>
      <c r="L14" s="46"/>
    </row>
    <row r="15" spans="1:13" x14ac:dyDescent="0.25">
      <c r="A15" s="60" t="s">
        <v>6</v>
      </c>
      <c r="B15" s="62">
        <f>'2030'!D30</f>
        <v>32.670163686408991</v>
      </c>
      <c r="C15" s="38"/>
      <c r="D15" s="43" t="s">
        <v>6</v>
      </c>
      <c r="E15" s="44">
        <v>25.315982768178756</v>
      </c>
      <c r="F15" s="40">
        <f>SUM('[1]2030'!$E$12:$E$16)</f>
        <v>22920914.008394726</v>
      </c>
      <c r="G15" s="45">
        <f>F15/907184.74+0.05</f>
        <v>25.315982768178756</v>
      </c>
      <c r="H15" s="45"/>
      <c r="I15" s="45" t="s">
        <v>6</v>
      </c>
      <c r="J15" s="45">
        <f>('2030'!E20/SUM('2030'!E20,'2030'!C20))*'2030'!D30</f>
        <v>29.945363049877677</v>
      </c>
      <c r="K15" s="51">
        <f>(J15-G15)/G15</f>
        <v>0.18286393714558374</v>
      </c>
      <c r="L15" s="46"/>
    </row>
    <row r="16" spans="1:13" x14ac:dyDescent="0.25">
      <c r="A16" s="60"/>
      <c r="B16" s="60"/>
      <c r="C16" s="38"/>
      <c r="D16" s="43"/>
      <c r="E16" s="40"/>
      <c r="F16" s="40"/>
      <c r="G16" s="40"/>
      <c r="H16" s="40"/>
      <c r="I16" s="40"/>
      <c r="J16" s="40"/>
      <c r="K16" s="40"/>
      <c r="L16" s="42"/>
    </row>
    <row r="17" spans="1:12" x14ac:dyDescent="0.25">
      <c r="A17" s="60"/>
      <c r="B17" s="62"/>
      <c r="C17" s="38"/>
      <c r="D17" s="39" t="s">
        <v>25</v>
      </c>
      <c r="E17" s="40"/>
      <c r="F17" s="41"/>
      <c r="G17" s="40"/>
      <c r="H17" s="40"/>
      <c r="I17" s="40"/>
      <c r="J17" s="40"/>
      <c r="K17" s="40"/>
      <c r="L17" s="42"/>
    </row>
    <row r="18" spans="1:12" x14ac:dyDescent="0.25">
      <c r="A18" s="60"/>
      <c r="B18" s="62"/>
      <c r="C18" s="38"/>
      <c r="D18" s="43" t="s">
        <v>9</v>
      </c>
      <c r="E18" s="40" t="s">
        <v>11</v>
      </c>
      <c r="F18" s="40" t="s">
        <v>26</v>
      </c>
      <c r="G18" s="40"/>
      <c r="H18" s="40"/>
      <c r="I18" s="40"/>
      <c r="J18" s="40"/>
      <c r="K18" s="40"/>
      <c r="L18" s="42"/>
    </row>
    <row r="19" spans="1:12" x14ac:dyDescent="0.25">
      <c r="A19" s="60"/>
      <c r="B19" s="62"/>
      <c r="C19" s="38"/>
      <c r="D19" s="43" t="s">
        <v>5</v>
      </c>
      <c r="E19" s="44">
        <v>22.725913381661208</v>
      </c>
      <c r="F19" s="40">
        <f>SUM('[1]2040'!$E$5:$E$9)</f>
        <v>20589386.280204844</v>
      </c>
      <c r="G19" s="45">
        <f>F19/907184.74+0.03</f>
        <v>22.725913381661208</v>
      </c>
      <c r="H19" s="45"/>
      <c r="I19" s="45"/>
      <c r="J19" s="45"/>
      <c r="K19" s="45"/>
      <c r="L19" s="46"/>
    </row>
    <row r="20" spans="1:12" x14ac:dyDescent="0.25">
      <c r="A20" s="60"/>
      <c r="B20" s="60"/>
      <c r="C20" s="38"/>
      <c r="D20" s="43" t="s">
        <v>6</v>
      </c>
      <c r="E20" s="44">
        <v>20.149614633854345</v>
      </c>
      <c r="F20" s="40">
        <f>SUM('[1]2040'!$E$12:$E$16)</f>
        <v>18234063.675713349</v>
      </c>
      <c r="G20" s="45">
        <f>F20/907184.74+0.05</f>
        <v>20.149614633854345</v>
      </c>
      <c r="H20" s="45"/>
      <c r="I20" s="45"/>
      <c r="J20" s="45"/>
      <c r="K20" s="45"/>
      <c r="L20" s="46"/>
    </row>
    <row r="21" spans="1:12" x14ac:dyDescent="0.25">
      <c r="A21" s="60"/>
      <c r="B21" s="60"/>
      <c r="C21" s="38"/>
      <c r="D21" s="43"/>
      <c r="E21" s="40"/>
      <c r="F21" s="40"/>
      <c r="G21" s="40"/>
      <c r="H21" s="40"/>
      <c r="I21" s="40"/>
      <c r="J21" s="40"/>
      <c r="K21" s="40"/>
      <c r="L21" s="42"/>
    </row>
    <row r="22" spans="1:12" x14ac:dyDescent="0.25">
      <c r="A22" s="61" t="s">
        <v>23</v>
      </c>
      <c r="B22" s="60"/>
      <c r="D22" s="43"/>
      <c r="E22" s="40"/>
      <c r="F22" s="40"/>
      <c r="G22" s="40"/>
      <c r="H22" s="40"/>
      <c r="I22" s="41" t="s">
        <v>30</v>
      </c>
      <c r="J22" s="40"/>
      <c r="K22" s="40"/>
      <c r="L22" s="42"/>
    </row>
    <row r="23" spans="1:12" x14ac:dyDescent="0.25">
      <c r="A23" s="60" t="s">
        <v>9</v>
      </c>
      <c r="B23" s="60" t="s">
        <v>11</v>
      </c>
      <c r="D23" s="43"/>
      <c r="E23" s="40"/>
      <c r="F23" s="40"/>
      <c r="G23" s="40"/>
      <c r="H23" s="40"/>
      <c r="I23" s="40" t="s">
        <v>9</v>
      </c>
      <c r="J23" s="40" t="s">
        <v>11</v>
      </c>
      <c r="K23" s="3" t="s">
        <v>31</v>
      </c>
      <c r="L23" s="42"/>
    </row>
    <row r="24" spans="1:12" x14ac:dyDescent="0.25">
      <c r="A24" s="60" t="s">
        <v>5</v>
      </c>
      <c r="B24" s="62">
        <f>'2050'!D29</f>
        <v>29.404631428704747</v>
      </c>
      <c r="D24" s="43"/>
      <c r="E24" s="40"/>
      <c r="F24" s="40"/>
      <c r="G24" s="40"/>
      <c r="H24" s="40"/>
      <c r="I24" s="45" t="s">
        <v>5</v>
      </c>
      <c r="J24" s="45">
        <f>('2050'!E19/SUM('2050'!E19,'2050'!C19))*'2050'!D29</f>
        <v>25.191216652339222</v>
      </c>
      <c r="K24" s="51">
        <f>(J24-G19)/G19</f>
        <v>0.1084798322195227</v>
      </c>
      <c r="L24" s="42"/>
    </row>
    <row r="25" spans="1:12" x14ac:dyDescent="0.25">
      <c r="A25" s="60" t="s">
        <v>6</v>
      </c>
      <c r="B25" s="62">
        <f>'2050'!D30</f>
        <v>25.704102750159038</v>
      </c>
      <c r="D25" s="47"/>
      <c r="E25" s="48"/>
      <c r="F25" s="48"/>
      <c r="G25" s="48"/>
      <c r="H25" s="48"/>
      <c r="I25" s="49" t="s">
        <v>6</v>
      </c>
      <c r="J25" s="49">
        <f>('2050'!E20/SUM('2050'!E20,'2050'!C20))*'2050'!D30</f>
        <v>23.582662801159163</v>
      </c>
      <c r="K25" s="52">
        <f>(J25-G20)/G20</f>
        <v>0.17037785732818869</v>
      </c>
      <c r="L25" s="50"/>
    </row>
  </sheetData>
  <mergeCells count="1">
    <mergeCell ref="D2:L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2014</vt:lpstr>
      <vt:lpstr>2030</vt:lpstr>
      <vt:lpstr>2050</vt:lpstr>
      <vt:lpstr>ALL Data</vt:lpstr>
      <vt:lpstr>O3-Chart</vt:lpstr>
    </vt:vector>
  </TitlesOfParts>
  <Company>ARC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DavidDO</dc:creator>
  <cp:lastModifiedBy>gil grodzinsky</cp:lastModifiedBy>
  <cp:lastPrinted>2013-12-03T18:25:03Z</cp:lastPrinted>
  <dcterms:created xsi:type="dcterms:W3CDTF">2011-10-12T13:47:55Z</dcterms:created>
  <dcterms:modified xsi:type="dcterms:W3CDTF">2016-04-06T13:24:58Z</dcterms:modified>
</cp:coreProperties>
</file>